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blp-my.sharepoint.com/personal/ldiffell_ghblp_org/Documents/A-HomeDrive/MERS/"/>
    </mc:Choice>
  </mc:AlternateContent>
  <xr:revisionPtr revIDLastSave="0" documentId="8_{98D7FD5F-C5D0-47D2-AD53-C7C245342074}" xr6:coauthVersionLast="47" xr6:coauthVersionMax="47" xr10:uidLastSave="{00000000-0000-0000-0000-000000000000}"/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-120" yWindow="-120" windowWidth="29040" windowHeight="15720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4" l="1"/>
  <c r="F30" i="8"/>
  <c r="C13" i="8"/>
  <c r="C5" i="8"/>
  <c r="C8" i="4" l="1"/>
  <c r="C7" i="4"/>
  <c r="F23" i="4" l="1"/>
  <c r="C9" i="8" l="1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<sst xmlns="http://schemas.openxmlformats.org/spreadsheetml/2006/main" count="29547" uniqueCount="7504">
  <si>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</si>
  <si>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</si>
  <si>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</si>
  <si>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</si>
  <si>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</si>
  <si>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</si>
  <si>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</si>
  <si>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</si>
  <si>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</si>
  <si>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</si>
  <si>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</si>
  <si>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</si>
  <si>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</si>
  <si>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</si>
  <si>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</si>
  <si>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</si>
  <si>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</si>
  <si>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</si>
  <si>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</si>
  <si>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</si>
  <si>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</si>
  <si>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</si>
  <si>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</si>
  <si>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</si>
  <si>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</si>
  <si>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</si>
  <si>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</si>
  <si>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</si>
  <si>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</si>
  <si>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</si>
  <si>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</si>
  <si>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</si>
  <si>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</si>
  <si>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</si>
  <si>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</si>
  <si>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</si>
  <si>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</si>
  <si>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</si>
  <si>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</si>
  <si>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</si>
  <si>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</si>
  <si>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</si>
  <si>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</si>
  <si>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</si>
  <si>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</si>
  <si>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</si>
  <si>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</si>
  <si>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</si>
  <si>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</si>
  <si>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</si>
  <si>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</si>
  <si>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</si>
  <si>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</si>
  <si>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</si>
  <si>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</si>
  <si>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</si>
  <si>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</si>
  <si>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</si>
  <si>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</si>
  <si>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</si>
  <si>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</si>
  <si>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</si>
  <si>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</si>
  <si>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</si>
  <si>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</si>
  <si>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</si>
  <si>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</si>
  <si>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</si>
  <si>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</si>
  <si>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</si>
  <si>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</si>
  <si>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</si>
  <si>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</si>
  <si>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</si>
  <si>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</si>
  <si>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</si>
  <si>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</si>
  <si>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</si>
  <si>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</si>
  <si>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</si>
  <si>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</si>
  <si>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</si>
  <si>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</si>
  <si>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</si>
  <si>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</si>
  <si>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</si>
  <si>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</si>
  <si>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</si>
  <si>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</si>
  <si>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</si>
  <si>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</si>
  <si>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</si>
  <si>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</si>
  <si>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</si>
  <si>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</si>
  <si>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</si>
  <si>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</si>
  <si>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</si>
  <si>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</si>
  <si>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</si>
  <si>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</si>
  <si>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</si>
  <si>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</si>
  <si>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</si>
  <si>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</si>
  <si>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</si>
  <si>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</si>
  <si>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</si>
  <si>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</si>
  <si>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</si>
  <si>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</si>
  <si>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</si>
  <si>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</si>
  <si>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</si>
  <si>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</si>
  <si>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</si>
  <si>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</si>
  <si>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</si>
  <si>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</si>
  <si>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</si>
  <si>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</si>
  <si>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</si>
  <si>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</si>
  <si>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</si>
  <si>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</si>
  <si>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</si>
  <si>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</si>
  <si>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</si>
  <si>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</si>
  <si>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</si>
  <si>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</si>
  <si>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</si>
  <si>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</si>
  <si>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</si>
  <si>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</si>
  <si>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</si>
  <si>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</si>
  <si>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</si>
  <si>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</si>
  <si>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</si>
  <si>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</si>
  <si>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</si>
  <si>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</si>
  <si>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</si>
  <si>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</si>
  <si>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</si>
  <si>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</si>
  <si>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</si>
  <si>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</si>
  <si>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</si>
  <si>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</si>
  <si>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</si>
  <si>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</si>
  <si>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</si>
  <si>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</si>
  <si>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</si>
  <si>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</si>
  <si>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</si>
  <si>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</si>
  <si>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</si>
  <si>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</si>
  <si>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</si>
  <si>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</si>
  <si>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</si>
  <si>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</si>
  <si>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</si>
  <si>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</si>
  <si>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</si>
  <si>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</si>
  <si>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</si>
  <si>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</si>
  <si>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</si>
  <si>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</si>
  <si>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</si>
  <si>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</si>
  <si>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</si>
  <si>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</si>
  <si>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</si>
  <si>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</si>
  <si>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</si>
  <si>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</si>
  <si>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</si>
  <si>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</si>
  <si>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</si>
  <si>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</si>
  <si>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</si>
  <si>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</si>
  <si>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</si>
  <si>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</si>
  <si>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</si>
  <si>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</si>
  <si>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</si>
  <si>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</si>
  <si>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</si>
  <si>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</si>
  <si>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</si>
  <si>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</si>
  <si>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</si>
  <si>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</si>
  <si>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</si>
  <si>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</si>
  <si>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</si>
  <si>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</si>
  <si>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</si>
  <si>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</si>
  <si>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</si>
  <si>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</si>
  <si>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</si>
  <si>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</si>
  <si>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</si>
  <si>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</si>
  <si>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</si>
  <si>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</si>
  <si>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</si>
  <si>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</si>
  <si>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</si>
  <si>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</si>
  <si>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</si>
  <si>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</si>
  <si>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</si>
  <si>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</si>
  <si>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</si>
  <si>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</si>
  <si>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</si>
  <si>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</si>
  <si>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</si>
  <si>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</si>
  <si>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</si>
  <si>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</si>
  <si>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</si>
  <si>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</si>
  <si>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</si>
  <si>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</si>
  <si>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</si>
  <si>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</si>
  <si>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</si>
  <si>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</si>
  <si>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</si>
  <si>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</si>
  <si>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</si>
  <si>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</si>
  <si>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</si>
  <si>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</si>
  <si>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</si>
  <si>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</si>
  <si>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</si>
  <si>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</si>
  <si>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</si>
  <si>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</si>
  <si>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</si>
  <si>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</si>
  <si>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</si>
  <si>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</si>
  <si>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</si>
  <si>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</si>
  <si>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</si>
  <si>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</si>
  <si>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</si>
  <si>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</si>
  <si>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</si>
  <si>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</si>
  <si>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</si>
  <si>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</si>
  <si>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</si>
  <si>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</si>
  <si>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</si>
  <si>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</si>
  <si>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</si>
  <si>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</si>
  <si>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</si>
  <si>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</si>
  <si>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</si>
  <si>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</si>
  <si>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</si>
  <si>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</si>
  <si>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</si>
  <si>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</si>
  <si>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</si>
  <si>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</si>
  <si>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</si>
  <si>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</si>
  <si>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</si>
  <si>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</si>
  <si>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</si>
  <si>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</si>
  <si>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</si>
  <si>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</si>
  <si>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</si>
  <si>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</si>
  <si>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</si>
  <si>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</si>
  <si>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</si>
  <si>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</si>
  <si>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</si>
  <si>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</si>
  <si>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</si>
  <si>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</si>
  <si>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</si>
  <si>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</si>
  <si>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</si>
  <si>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</si>
  <si>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</si>
  <si>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</si>
  <si>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</si>
  <si>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</si>
  <si>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</si>
  <si>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</si>
  <si>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</si>
  <si>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</si>
  <si>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</si>
  <si>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</si>
  <si>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</si>
  <si>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</si>
  <si>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</si>
  <si>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</si>
  <si>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</si>
  <si>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</si>
  <si>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</si>
  <si>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</si>
  <si>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</si>
  <si>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</si>
  <si>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</si>
  <si>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</si>
  <si>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</si>
  <si>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</si>
  <si>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</si>
  <si>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</si>
  <si>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</si>
  <si>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</si>
  <si>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</si>
  <si>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</si>
  <si>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</si>
  <si>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</si>
  <si>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</si>
  <si>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</si>
  <si>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</si>
  <si>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</si>
  <si>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</si>
  <si>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</si>
  <si>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</si>
  <si>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</si>
  <si>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</si>
  <si>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</si>
  <si>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</si>
  <si>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</si>
  <si>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</si>
  <si>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</si>
  <si>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</si>
  <si>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</si>
  <si>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</si>
  <si>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</si>
  <si>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</si>
  <si>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</si>
  <si>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</si>
  <si>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</si>
  <si>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</si>
  <si>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</si>
  <si>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</si>
  <si>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</si>
  <si>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</si>
  <si>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</si>
  <si>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</si>
  <si>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</si>
  <si>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</si>
  <si>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</si>
  <si>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</si>
  <si>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</si>
  <si>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</si>
  <si>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</si>
  <si>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</si>
  <si>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</si>
  <si>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</si>
  <si>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</si>
  <si>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</si>
  <si>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</si>
  <si>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</si>
  <si>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</si>
  <si>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</si>
  <si>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</si>
  <si>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</si>
  <si>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</si>
  <si>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</si>
  <si>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</si>
  <si>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</si>
  <si>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</si>
  <si>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</si>
  <si>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</si>
  <si>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</si>
  <si>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</si>
  <si>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</si>
  <si>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</si>
  <si>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</si>
  <si>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</si>
  <si>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</si>
  <si>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</si>
  <si>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</si>
  <si>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</si>
  <si>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</si>
  <si>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</si>
  <si>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</si>
  <si>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</si>
  <si>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</si>
  <si>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</si>
  <si>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</si>
  <si>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</si>
  <si>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</si>
  <si>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</si>
  <si>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</si>
  <si>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</si>
  <si>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</si>
  <si>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</si>
  <si>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</si>
  <si>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</si>
  <si>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</si>
  <si>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</si>
  <si>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</si>
  <si>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</si>
  <si>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</si>
  <si>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</si>
  <si>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</si>
  <si>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</si>
  <si>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</si>
  <si>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</si>
  <si>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</si>
  <si>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</si>
  <si>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</si>
  <si>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</si>
  <si>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</si>
  <si>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</si>
  <si>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</si>
  <si>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</si>
  <si>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</si>
  <si>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</si>
  <si>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</si>
  <si>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</si>
  <si>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</si>
  <si>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</si>
  <si>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</si>
  <si>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</si>
  <si>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</si>
  <si>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</si>
  <si>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</si>
  <si>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</si>
  <si>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</si>
  <si>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</si>
  <si>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</si>
  <si>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</si>
  <si>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</si>
  <si>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</si>
  <si>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</si>
  <si>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</si>
  <si>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</si>
  <si>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</si>
  <si>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</si>
  <si>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</si>
  <si>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</si>
  <si>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</si>
  <si>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</si>
  <si>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</si>
  <si>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</si>
  <si>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</si>
  <si>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</si>
  <si>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</si>
  <si>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</si>
  <si>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</si>
  <si>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</si>
  <si>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</si>
  <si>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</si>
  <si>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</si>
  <si>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</si>
  <si>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</si>
  <si>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</si>
  <si>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</si>
  <si>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</si>
  <si>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</si>
  <si>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</si>
  <si>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</si>
  <si>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</si>
  <si>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</si>
  <si>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</si>
  <si>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</si>
  <si>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</si>
  <si>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</si>
  <si>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</si>
  <si>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</si>
  <si>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</si>
  <si>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</si>
  <si>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</si>
  <si>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</si>
  <si>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</si>
  <si>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</si>
  <si>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</si>
  <si>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</si>
  <si>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</si>
  <si>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</si>
  <si>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</si>
  <si>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</si>
  <si>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</si>
  <si>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</si>
  <si>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</si>
  <si>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</si>
  <si>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</si>
  <si>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</si>
  <si>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</si>
  <si>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</si>
  <si>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</si>
  <si>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</si>
  <si>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</si>
  <si>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</si>
  <si>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</si>
  <si>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</si>
  <si>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</si>
  <si>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</si>
  <si>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</si>
  <si>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</si>
  <si>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</si>
  <si>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</si>
  <si>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</si>
  <si>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</si>
  <si>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</si>
  <si>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</si>
  <si>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</si>
  <si>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</si>
  <si>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</si>
  <si>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</si>
  <si>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</si>
  <si>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</si>
  <si>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</si>
  <si>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</si>
  <si>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</si>
  <si>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</si>
  <si>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</si>
  <si>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</si>
  <si>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</si>
  <si>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</si>
  <si>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</si>
  <si>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</si>
  <si>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</si>
  <si>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</si>
  <si>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</si>
  <si>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</si>
  <si>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</si>
  <si>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</si>
  <si>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</si>
  <si>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</si>
  <si>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</si>
  <si>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</si>
  <si>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</si>
  <si>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</si>
  <si>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</si>
  <si>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</si>
  <si>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</si>
  <si>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</si>
  <si>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</si>
  <si>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</si>
  <si>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</si>
  <si>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</si>
  <si>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</si>
  <si>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</si>
  <si>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</si>
  <si>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</si>
  <si>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</si>
  <si>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</si>
  <si>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</si>
  <si>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</si>
  <si>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</si>
  <si>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</si>
  <si>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</si>
  <si>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</si>
  <si>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</si>
  <si>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</si>
  <si>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</si>
  <si>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</si>
  <si>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</si>
  <si>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</si>
  <si>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</si>
  <si>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</si>
  <si>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</si>
  <si>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</si>
  <si>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</si>
  <si>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</si>
  <si>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</si>
  <si>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</si>
  <si>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</si>
  <si>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</si>
  <si>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</si>
  <si>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</si>
  <si>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</si>
  <si>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</si>
  <si>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</si>
  <si>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</si>
  <si>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</si>
  <si>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</si>
  <si>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</si>
  <si>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</si>
  <si>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</si>
  <si>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</si>
  <si>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</si>
  <si>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</si>
  <si>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</si>
  <si>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</si>
  <si>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</si>
  <si>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</si>
  <si>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</si>
  <si>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</si>
  <si>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</si>
  <si>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</si>
  <si>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</si>
  <si>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</si>
  <si>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</si>
  <si>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</si>
  <si>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</si>
  <si>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</si>
  <si>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</si>
  <si>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</si>
  <si>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</si>
  <si>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</si>
  <si>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</si>
  <si>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</si>
  <si>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</si>
  <si>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</si>
  <si>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</si>
  <si>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</si>
  <si>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</si>
  <si>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</si>
  <si>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</si>
  <si>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</si>
  <si>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</si>
  <si>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</si>
  <si>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</si>
  <si>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</si>
  <si>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</si>
  <si>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</si>
  <si>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</si>
  <si>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</si>
  <si>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</si>
  <si>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</si>
  <si>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</si>
  <si>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</si>
  <si>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</si>
  <si>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</si>
  <si>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</si>
  <si>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</si>
  <si>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</si>
  <si>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</si>
  <si>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</si>
  <si>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</si>
  <si>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</si>
  <si>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</si>
  <si>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</si>
  <si>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</si>
  <si>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</si>
  <si>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</si>
  <si>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</si>
  <si>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</si>
  <si>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</si>
  <si>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</si>
  <si>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</si>
  <si>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</si>
  <si>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</si>
  <si>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</si>
  <si>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</si>
  <si>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</si>
  <si>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</si>
  <si>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</si>
  <si>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</si>
  <si>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</si>
  <si>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</si>
  <si>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</si>
  <si>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</si>
  <si>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</si>
  <si>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</si>
  <si>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</si>
  <si>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</si>
  <si>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</si>
  <si>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</si>
  <si>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</si>
  <si>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</si>
  <si>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</si>
  <si>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</si>
  <si>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</si>
  <si>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</si>
  <si>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</si>
  <si>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</si>
  <si>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</si>
  <si>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</si>
  <si>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</si>
  <si>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</si>
  <si>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</si>
  <si>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</si>
  <si>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</si>
  <si>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</si>
  <si>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</si>
  <si>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</si>
  <si>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</si>
  <si>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</si>
  <si>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</si>
  <si>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</si>
  <si>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</si>
  <si>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</si>
  <si>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</si>
  <si>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</si>
  <si>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</si>
  <si>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</si>
  <si>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</si>
  <si>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</si>
  <si>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</si>
  <si>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</si>
  <si>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</si>
  <si>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</si>
  <si>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</si>
  <si>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</si>
  <si>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</si>
  <si>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</si>
  <si>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</si>
  <si>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</si>
  <si>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</si>
  <si>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</si>
  <si>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</si>
  <si>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</si>
  <si>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</si>
  <si>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</si>
  <si>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</si>
  <si>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</si>
  <si>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</si>
  <si>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</si>
  <si>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</si>
  <si>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</si>
  <si>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</si>
  <si>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</si>
  <si>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</si>
  <si>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</si>
  <si>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</si>
  <si>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</si>
  <si>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</si>
  <si>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</si>
  <si>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</si>
  <si>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</si>
  <si>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</si>
  <si>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</si>
  <si>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</si>
  <si>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</si>
  <si>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</si>
  <si>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</si>
  <si>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</si>
  <si>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</si>
  <si>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</si>
  <si>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</si>
  <si>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</si>
  <si>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</si>
  <si>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</si>
  <si>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</si>
  <si>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</si>
  <si>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</si>
  <si>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</si>
  <si>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</si>
  <si>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</si>
  <si>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</si>
  <si>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</si>
  <si>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</si>
  <si>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</si>
  <si>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</si>
  <si>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</si>
  <si>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</si>
  <si>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</si>
  <si>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</si>
  <si>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</si>
  <si>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</si>
  <si>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</si>
  <si>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</si>
  <si>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</si>
  <si>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</si>
  <si>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</si>
  <si>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</si>
  <si>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</si>
  <si>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</si>
  <si>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</si>
  <si>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</si>
  <si>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</si>
  <si>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</si>
  <si>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</si>
  <si>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</si>
  <si>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</si>
  <si>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</si>
  <si>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</si>
  <si>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</si>
  <si>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</si>
  <si>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</si>
  <si>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</si>
  <si>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</si>
  <si>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</si>
  <si>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</si>
  <si>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</si>
  <si>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</si>
  <si>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</si>
  <si>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</si>
  <si>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</si>
  <si>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</si>
  <si>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</si>
  <si>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</si>
  <si>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</si>
  <si>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</si>
  <si>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</si>
  <si>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</si>
  <si>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</si>
  <si>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</si>
  <si>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</si>
  <si>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</si>
  <si>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</si>
  <si>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</si>
  <si>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</si>
  <si>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</si>
  <si>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</si>
  <si>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</si>
  <si>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</si>
  <si>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</si>
  <si>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</si>
  <si>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</si>
  <si>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</si>
  <si>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</si>
  <si>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</si>
  <si>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</si>
  <si>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</si>
  <si>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</si>
  <si>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</si>
  <si>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</si>
  <si>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</si>
  <si>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</si>
  <si>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</si>
  <si>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</si>
  <si>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</si>
  <si>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</si>
  <si>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</si>
  <si>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</si>
  <si>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</si>
  <si>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</si>
  <si>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</si>
  <si>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</si>
  <si>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</si>
  <si>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</si>
  <si>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</si>
  <si>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</si>
  <si>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</si>
  <si>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</si>
  <si>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</si>
  <si>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</si>
  <si>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</si>
  <si>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</si>
  <si>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</si>
  <si>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</si>
  <si>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</si>
  <si>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</si>
  <si>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</si>
  <si>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</si>
  <si>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</si>
  <si>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</si>
  <si>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</si>
  <si>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</si>
  <si>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</si>
  <si>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</si>
  <si>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</si>
  <si>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</si>
  <si>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</si>
  <si>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</si>
  <si>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</si>
  <si>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</si>
  <si>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</si>
  <si>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</si>
  <si>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</si>
  <si>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</si>
  <si>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</si>
  <si>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</si>
  <si>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</si>
  <si>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</si>
  <si>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</si>
  <si>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</si>
  <si>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</si>
  <si>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</si>
  <si>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</si>
  <si>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</si>
  <si>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</si>
  <si>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</si>
  <si>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</si>
  <si>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</si>
  <si>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</si>
  <si>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</si>
  <si>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</si>
  <si>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</si>
  <si>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</si>
  <si>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</si>
  <si>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</si>
  <si>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</si>
  <si>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</si>
  <si>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</si>
  <si>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</si>
  <si>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</si>
  <si>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</si>
  <si>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</si>
  <si>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</si>
  <si>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</si>
  <si>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</si>
  <si>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</si>
  <si>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</si>
  <si>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</si>
  <si>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</si>
  <si>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</si>
  <si>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</si>
  <si>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</si>
  <si>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</si>
  <si>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</si>
  <si>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</si>
  <si>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</si>
  <si>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</si>
  <si>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</si>
  <si>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</si>
  <si>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</si>
  <si>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</si>
  <si>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</si>
  <si>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</si>
  <si>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</si>
  <si>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</si>
  <si>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</si>
  <si>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</si>
  <si>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</si>
  <si>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</si>
  <si>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</si>
  <si>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</si>
  <si>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</si>
  <si>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</si>
  <si>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</si>
  <si>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</si>
  <si>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</si>
  <si>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</si>
  <si>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</si>
  <si>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</si>
  <si>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</si>
  <si>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</si>
  <si>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</si>
  <si>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</si>
  <si>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</si>
  <si>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</si>
  <si>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</si>
  <si>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</si>
  <si>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</si>
  <si>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</si>
  <si>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</si>
  <si>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</si>
  <si>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</si>
  <si>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</si>
  <si>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</si>
  <si>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</si>
  <si>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</si>
  <si>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</si>
  <si>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</si>
  <si>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</si>
  <si>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</si>
  <si>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</si>
  <si>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</si>
  <si>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</si>
  <si>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</si>
  <si>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</si>
  <si>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</si>
  <si>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</si>
  <si>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</si>
  <si>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</si>
  <si>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</si>
  <si>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</si>
  <si>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</si>
  <si>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</si>
  <si>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</si>
  <si>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</si>
  <si>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</si>
  <si>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</si>
  <si>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</si>
  <si>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</si>
  <si>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</si>
  <si>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</si>
  <si>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</si>
  <si>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</si>
  <si>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</si>
  <si>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</si>
  <si>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</si>
  <si>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</si>
  <si>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</si>
  <si>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</si>
  <si>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</si>
  <si>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</si>
  <si>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</si>
  <si>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</si>
  <si>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</si>
  <si>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</si>
  <si>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</si>
  <si>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</si>
  <si>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</si>
  <si>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</si>
  <si>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</si>
  <si>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</si>
  <si>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</si>
  <si>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</si>
  <si>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</si>
  <si>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</si>
  <si>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</si>
  <si>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</si>
  <si>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</si>
  <si>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</si>
  <si>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</si>
  <si>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</si>
  <si>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</si>
  <si>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</si>
  <si>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</si>
  <si>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</si>
  <si>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</si>
  <si>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</si>
  <si>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</si>
  <si>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</si>
  <si>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</si>
  <si>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</si>
  <si>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</si>
  <si>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</si>
  <si>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</si>
  <si>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</si>
  <si>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</si>
  <si>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</si>
  <si>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</si>
  <si>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</si>
  <si>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</si>
  <si>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</si>
  <si>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</si>
  <si>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</si>
  <si>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</si>
  <si>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</si>
  <si>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</si>
  <si>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</si>
  <si>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</si>
  <si>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</si>
  <si>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</si>
  <si>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</si>
  <si>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</si>
  <si>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</si>
  <si>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</si>
  <si>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</si>
  <si>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</si>
  <si>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</si>
  <si>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</si>
  <si>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</si>
  <si>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</si>
  <si>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</si>
  <si>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</si>
  <si>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</si>
  <si>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</si>
  <si>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</si>
  <si>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</si>
  <si>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</si>
  <si>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</si>
  <si>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</si>
  <si>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</si>
  <si>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</si>
  <si>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</si>
  <si>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</si>
  <si>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</si>
  <si>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</si>
  <si>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</si>
  <si>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</si>
  <si>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</si>
  <si>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</si>
  <si>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</si>
  <si>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</si>
  <si>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</si>
  <si>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</si>
  <si>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</si>
  <si>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</si>
  <si>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</si>
  <si>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</si>
  <si>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</si>
  <si>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</si>
  <si>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</si>
  <si>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</si>
  <si>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</si>
  <si>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</si>
  <si>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</si>
  <si>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</si>
  <si>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</si>
  <si>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</si>
  <si>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</si>
  <si>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</si>
  <si>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</si>
  <si>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</si>
  <si>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</si>
  <si>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</si>
  <si>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</si>
  <si>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</si>
  <si>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</si>
  <si>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</si>
  <si>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</si>
  <si>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</si>
  <si>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</si>
  <si>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</si>
  <si>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</si>
  <si>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</si>
  <si>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</si>
  <si>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</si>
  <si>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</si>
  <si>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</si>
  <si>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</si>
  <si>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</si>
  <si>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</si>
  <si>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</si>
  <si>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</si>
  <si>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</si>
  <si>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</si>
  <si>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</si>
  <si>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</si>
  <si>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</si>
  <si>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</si>
  <si>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</si>
  <si>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</si>
  <si>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</si>
  <si>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</si>
  <si>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</si>
  <si>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</si>
  <si>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</si>
  <si>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</si>
  <si>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</si>
  <si>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</si>
  <si>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</si>
  <si>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</si>
  <si>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</si>
  <si>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</si>
  <si>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</si>
  <si>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</si>
  <si>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</si>
  <si>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</si>
  <si>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</si>
  <si>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</si>
  <si>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</si>
  <si>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</si>
  <si>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</si>
  <si>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</si>
  <si>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</si>
  <si>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</si>
  <si>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</si>
  <si>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</si>
  <si>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</si>
  <si>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</si>
  <si>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</si>
  <si>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</si>
  <si>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</si>
  <si>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</si>
  <si>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</si>
  <si>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</si>
  <si>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</si>
  <si>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</si>
  <si>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</si>
  <si>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</si>
  <si>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</si>
  <si>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</si>
  <si>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</si>
  <si>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</si>
  <si>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</si>
  <si>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</si>
  <si>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</si>
  <si>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</si>
  <si>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</si>
  <si>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</si>
  <si>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</si>
  <si>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</si>
  <si>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</si>
  <si>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</si>
  <si>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</si>
  <si>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</si>
  <si>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</si>
  <si>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</si>
  <si>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</si>
  <si>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</si>
  <si>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</si>
  <si>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</si>
  <si>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</si>
  <si>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</si>
  <si>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</si>
  <si>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</si>
  <si>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</si>
  <si>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</si>
  <si>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</si>
  <si>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</si>
  <si>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</si>
  <si>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</si>
  <si>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</si>
  <si>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</si>
  <si>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</si>
  <si>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</si>
  <si>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</si>
  <si>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</si>
  <si>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</si>
  <si>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</si>
  <si>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</si>
  <si>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</si>
  <si>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</si>
  <si>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</si>
  <si>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</si>
  <si>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</si>
  <si>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</si>
  <si>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</si>
  <si>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</si>
  <si>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</si>
  <si>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</si>
  <si>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</si>
  <si>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</si>
  <si>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</si>
  <si>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</si>
  <si>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</si>
  <si>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</si>
  <si>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</si>
  <si>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</si>
  <si>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</si>
  <si>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</si>
  <si>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</si>
  <si>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</si>
  <si>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</si>
  <si>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</si>
  <si>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</si>
  <si>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</si>
  <si>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</si>
  <si>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</si>
  <si>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</si>
  <si>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</si>
  <si>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</si>
  <si>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</si>
  <si>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</si>
  <si>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</si>
  <si>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</si>
  <si>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</si>
  <si>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</si>
  <si>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</si>
  <si>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</si>
  <si>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</si>
  <si>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</si>
  <si>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</si>
  <si>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</si>
  <si>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</si>
  <si>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</si>
  <si>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</si>
  <si>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</si>
  <si>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</si>
  <si>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</si>
  <si>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</si>
  <si>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</si>
  <si>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</si>
  <si>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</si>
  <si>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</si>
  <si>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</si>
  <si>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</si>
  <si>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</si>
  <si>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</si>
  <si>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</si>
  <si>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</si>
  <si>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</si>
  <si>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</si>
  <si>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</si>
  <si>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</si>
  <si>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</si>
  <si>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</si>
  <si>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</si>
  <si>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</si>
  <si>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</si>
  <si>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</si>
  <si>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</si>
  <si>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</si>
  <si>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</si>
  <si>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</si>
  <si>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</si>
  <si>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</si>
  <si>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</si>
  <si>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</si>
  <si>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</si>
  <si>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</si>
  <si>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</si>
  <si>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</si>
  <si>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</si>
  <si>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</si>
  <si>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</si>
  <si>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</si>
  <si>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</si>
  <si>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</si>
  <si>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</si>
  <si>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</si>
  <si>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</si>
  <si>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</si>
  <si>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</si>
  <si>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</si>
  <si>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</si>
  <si>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</si>
  <si>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</si>
  <si>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</si>
  <si>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</si>
  <si>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</si>
  <si>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</si>
  <si>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</si>
  <si>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</si>
  <si>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</si>
  <si>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</si>
  <si>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</si>
  <si>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</si>
  <si>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</si>
  <si>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</si>
  <si>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</si>
  <si>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</si>
  <si>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</si>
  <si>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</si>
  <si>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</si>
  <si>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</si>
  <si>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</si>
  <si>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</si>
  <si>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</si>
  <si>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</si>
  <si>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</si>
  <si>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</si>
  <si>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</si>
  <si>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</si>
  <si>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</si>
  <si>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</si>
  <si>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</si>
  <si>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</si>
  <si>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</si>
  <si>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</si>
  <si>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</si>
  <si>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</si>
  <si>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</si>
  <si>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</si>
  <si>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</si>
  <si>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</si>
  <si>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</si>
  <si>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</si>
  <si>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</si>
  <si>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</si>
  <si>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</si>
  <si>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</si>
  <si>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</si>
  <si>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</si>
  <si>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</si>
  <si>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</si>
  <si>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</si>
  <si>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</si>
  <si>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</si>
  <si>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</si>
  <si>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</si>
  <si>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</si>
  <si>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</si>
  <si>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</si>
  <si>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</si>
  <si>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</si>
  <si>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</si>
  <si>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</si>
  <si>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</si>
  <si>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</si>
  <si>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</si>
  <si>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</si>
  <si>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</si>
  <si>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</si>
  <si>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</si>
  <si>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</si>
  <si>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</si>
  <si>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</si>
  <si>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</si>
  <si>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</si>
  <si>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</si>
  <si>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</si>
  <si>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</si>
  <si>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</si>
  <si>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</si>
  <si>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</si>
  <si>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</si>
  <si>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</si>
  <si>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</si>
  <si>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</si>
  <si>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</si>
  <si>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</si>
  <si>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</si>
  <si>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</si>
  <si>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</si>
  <si>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</si>
  <si>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</si>
  <si>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</si>
  <si>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</si>
  <si>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</si>
  <si>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</si>
  <si>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</si>
  <si>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</si>
  <si>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</si>
  <si>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</si>
  <si>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</si>
  <si>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</si>
  <si>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</si>
  <si>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</si>
  <si>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</si>
  <si>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</si>
  <si>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</si>
  <si>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</si>
  <si>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</si>
  <si>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</si>
  <si>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</si>
  <si>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</si>
  <si>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</si>
  <si>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</si>
  <si>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</si>
  <si>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</si>
  <si>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</si>
  <si>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</si>
  <si>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</si>
  <si>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</si>
  <si>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</si>
  <si>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</si>
  <si>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</si>
  <si>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</si>
  <si>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</si>
  <si>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</si>
  <si>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</si>
  <si>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</si>
  <si>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</si>
  <si>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</si>
  <si>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</si>
  <si>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</si>
  <si>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</si>
  <si>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</si>
  <si>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</si>
  <si>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</si>
  <si>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</si>
  <si>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</si>
  <si>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</si>
  <si>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</si>
  <si>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</si>
  <si>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</si>
  <si>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</si>
  <si>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</si>
  <si>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</si>
  <si>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</si>
  <si>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</si>
  <si>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</si>
  <si>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</si>
  <si>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</si>
  <si>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</si>
  <si>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</si>
  <si>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</si>
  <si>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</si>
  <si>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</si>
  <si>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</si>
  <si>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</si>
  <si>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</si>
  <si>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</si>
  <si>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</si>
  <si>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</si>
  <si>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</si>
  <si>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</si>
  <si>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</si>
  <si>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</si>
  <si>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</si>
  <si>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</si>
  <si>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</si>
  <si>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</si>
  <si>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</si>
  <si>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</si>
  <si>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</si>
  <si>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</si>
  <si>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</si>
  <si>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</si>
  <si>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</si>
  <si>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</si>
  <si>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</si>
  <si>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</si>
  <si>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</si>
  <si>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</si>
  <si>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</si>
  <si>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</si>
  <si>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</si>
  <si>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</si>
  <si>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</si>
  <si>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</si>
  <si>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</si>
  <si>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</si>
  <si>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</si>
  <si>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</si>
  <si>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</si>
  <si>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</si>
  <si>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</si>
  <si>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</si>
  <si>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</si>
  <si>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</si>
  <si>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</si>
  <si>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</si>
  <si>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</si>
  <si>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</si>
  <si>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</si>
  <si>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</si>
  <si>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</si>
  <si>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</si>
  <si>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</si>
  <si>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</si>
  <si>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</si>
  <si>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</si>
  <si>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</si>
  <si>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</si>
  <si>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</si>
  <si>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</si>
  <si>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</si>
  <si>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</si>
  <si>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</si>
  <si>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</si>
  <si>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</si>
  <si>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</si>
  <si>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</si>
  <si>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</si>
  <si>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</si>
  <si>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</si>
  <si>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</si>
  <si>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</si>
  <si>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</si>
  <si>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</si>
  <si>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</si>
  <si>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</si>
  <si>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</si>
  <si>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</si>
  <si>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</si>
  <si>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</si>
  <si>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</si>
  <si>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</si>
  <si>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</si>
  <si>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</si>
  <si>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</si>
  <si>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</si>
  <si>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</si>
  <si>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</si>
  <si>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</si>
  <si>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</si>
  <si>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</si>
  <si>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</si>
  <si>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</si>
  <si>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</si>
  <si>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</si>
  <si>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</si>
  <si>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</si>
  <si>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</si>
  <si>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</si>
  <si>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</si>
  <si>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</si>
  <si>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</si>
  <si>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</si>
  <si>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</si>
  <si>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</si>
  <si>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</si>
  <si>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</si>
  <si>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</si>
  <si>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</si>
  <si>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</si>
  <si>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</si>
  <si>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</si>
  <si>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</si>
  <si>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</si>
  <si>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</si>
  <si>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</si>
  <si>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</si>
  <si>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</si>
  <si>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</si>
  <si>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</si>
  <si>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</si>
  <si>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</si>
  <si>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</si>
  <si>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</si>
  <si>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</si>
  <si>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</si>
  <si>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</si>
  <si>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</si>
  <si>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</si>
  <si>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</si>
  <si>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</si>
  <si>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</si>
  <si>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</si>
  <si>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</si>
  <si>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</si>
  <si>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</si>
  <si>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</si>
  <si>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</si>
  <si>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</si>
  <si>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</si>
  <si>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</si>
  <si>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</si>
  <si>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</si>
  <si>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</si>
  <si>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</si>
  <si>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</si>
  <si>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</si>
  <si>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</si>
  <si>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</si>
  <si>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</si>
  <si>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</si>
  <si>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</si>
  <si>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</si>
  <si>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</si>
  <si>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</si>
  <si>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</si>
  <si>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</si>
  <si>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</si>
  <si>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</si>
  <si>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</si>
  <si>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</si>
  <si>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</si>
  <si>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</si>
  <si>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</si>
  <si>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</si>
  <si>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</si>
  <si>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</si>
  <si>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</si>
  <si>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</si>
  <si>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</si>
  <si>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</si>
  <si>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</si>
  <si>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</si>
  <si>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</si>
  <si>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</si>
  <si>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</si>
  <si>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</si>
  <si>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</si>
  <si>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</si>
  <si>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</si>
  <si>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</si>
  <si>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</si>
  <si>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</si>
  <si>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</si>
  <si>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</si>
  <si>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</si>
  <si>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</si>
  <si>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</si>
  <si>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</si>
  <si>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</si>
  <si>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</si>
  <si>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</si>
  <si>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</si>
  <si>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</si>
  <si>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</si>
  <si>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</si>
  <si>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</si>
  <si>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</si>
  <si>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</si>
  <si>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</si>
  <si>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</si>
  <si>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</si>
  <si>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</si>
  <si>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</si>
  <si>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</si>
  <si>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</si>
  <si>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</si>
  <si>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</si>
  <si>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</si>
  <si>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</si>
  <si>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</si>
  <si>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</si>
  <si>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</si>
  <si>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</si>
  <si>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</si>
  <si>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</si>
  <si>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</si>
  <si>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</si>
  <si>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</si>
  <si>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</si>
  <si>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</si>
  <si>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</si>
  <si>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</si>
  <si>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</si>
  <si>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</si>
  <si>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</si>
  <si>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</si>
  <si>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</si>
  <si>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</si>
  <si>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</si>
  <si>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</si>
  <si>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</si>
  <si>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</si>
  <si>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</si>
  <si>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</si>
  <si>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</si>
  <si>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</si>
  <si>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</si>
  <si>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</si>
  <si>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</si>
  <si>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</si>
  <si>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</si>
  <si>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</si>
  <si>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</si>
  <si>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</si>
  <si>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</si>
  <si>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</si>
  <si>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</si>
  <si>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</si>
  <si>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</si>
  <si>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</si>
  <si>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</si>
  <si>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</si>
  <si>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</si>
  <si>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</si>
  <si>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</si>
  <si>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</si>
  <si>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</si>
  <si>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</si>
  <si>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</si>
  <si>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</si>
  <si>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</si>
  <si>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</si>
  <si>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</si>
  <si>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</si>
  <si>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</si>
  <si>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</si>
  <si>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</si>
  <si>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</si>
  <si>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</si>
  <si>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</si>
  <si>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</si>
  <si>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</si>
  <si>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</si>
  <si>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</si>
  <si>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</si>
  <si>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</si>
  <si>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</si>
  <si>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</si>
  <si>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</si>
  <si>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</si>
  <si>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</si>
  <si>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</si>
  <si>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</si>
  <si>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</si>
  <si>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</si>
  <si>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</si>
  <si>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</si>
  <si>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</si>
  <si>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</si>
  <si>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</si>
  <si>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</si>
  <si>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</si>
  <si>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</si>
  <si>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</si>
  <si>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</si>
  <si>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</si>
  <si>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</si>
  <si>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</si>
  <si>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</si>
  <si>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</si>
  <si>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</si>
  <si>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</si>
  <si>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</si>
  <si>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</si>
  <si>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</si>
  <si>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</si>
  <si>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</si>
  <si>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</si>
  <si>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</si>
  <si>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</si>
  <si>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</si>
  <si>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</si>
  <si>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</si>
  <si>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</si>
  <si>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</si>
  <si>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</si>
  <si>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</si>
  <si>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</si>
  <si>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</si>
  <si>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</si>
  <si>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</si>
  <si>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</si>
  <si>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</si>
  <si>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</si>
  <si>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</si>
  <si>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</si>
  <si>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</si>
  <si>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</si>
  <si>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</si>
  <si>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</si>
  <si>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</si>
  <si>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</si>
  <si>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</si>
  <si>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</si>
  <si>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</si>
  <si>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</si>
  <si>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</si>
  <si>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</si>
  <si>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</si>
  <si>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</si>
  <si>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</si>
  <si>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</si>
  <si>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</si>
  <si>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</si>
  <si>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</si>
  <si>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</si>
  <si>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</si>
  <si>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</si>
  <si>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</si>
  <si>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</si>
  <si>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</si>
  <si>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</si>
  <si>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</si>
  <si>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</si>
  <si>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</si>
  <si>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</si>
  <si>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</si>
  <si>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</si>
  <si>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</si>
  <si>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</si>
  <si>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</si>
  <si>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</si>
  <si>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</si>
  <si>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</si>
  <si>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</si>
  <si>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</si>
  <si>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</si>
  <si>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</si>
  <si>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</si>
  <si>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</si>
  <si>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</si>
  <si>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</si>
  <si>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</si>
  <si>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</si>
  <si>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</si>
  <si>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</si>
  <si>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</si>
  <si>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</si>
  <si>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</si>
  <si>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</si>
  <si>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</si>
  <si>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</si>
  <si>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</si>
  <si>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</si>
  <si>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</si>
  <si>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</si>
  <si>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</si>
  <si>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</si>
  <si>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</si>
  <si>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</si>
  <si>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</si>
  <si>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</si>
  <si>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</si>
  <si>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</si>
  <si>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</si>
  <si>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</si>
  <si>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</si>
  <si>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</si>
  <si>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</si>
  <si>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</si>
  <si>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</si>
  <si>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</si>
  <si>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</si>
  <si>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</si>
  <si>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</si>
  <si>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</si>
  <si>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</si>
  <si>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</si>
  <si>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</si>
  <si>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</si>
  <si>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</si>
  <si>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</si>
  <si>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</si>
  <si>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</si>
  <si>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</si>
  <si>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</si>
  <si>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</si>
  <si>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</si>
  <si>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</si>
  <si>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</si>
  <si>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</si>
  <si>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</si>
  <si>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</si>
  <si>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</si>
  <si>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</si>
  <si>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</si>
  <si>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</si>
  <si>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</si>
  <si>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</si>
  <si>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</si>
  <si>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</si>
  <si>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</si>
  <si>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</si>
  <si>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</si>
  <si>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</si>
  <si>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</si>
  <si>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</si>
  <si>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</si>
  <si>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</si>
  <si>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</si>
  <si>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</si>
  <si>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</si>
  <si>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</si>
  <si>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</si>
  <si>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</si>
  <si>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</si>
  <si>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</si>
  <si>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</si>
  <si>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</si>
  <si>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</si>
  <si>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</si>
  <si>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</si>
  <si>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</si>
  <si>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</si>
  <si>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</si>
  <si>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</si>
  <si>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</si>
  <si>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</si>
  <si>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</si>
  <si>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</si>
  <si>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</si>
  <si>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</si>
  <si>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</si>
  <si>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</si>
  <si>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</si>
  <si>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</si>
  <si>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</si>
  <si>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</si>
  <si>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</si>
  <si>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</si>
  <si>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</si>
  <si>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</si>
  <si>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</si>
  <si>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</si>
  <si>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</si>
  <si>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</si>
  <si>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</si>
  <si>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</si>
  <si>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</si>
  <si>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</si>
  <si>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</si>
  <si>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</si>
  <si>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</si>
  <si>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</si>
  <si>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</si>
  <si>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</si>
  <si>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</si>
  <si>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</si>
  <si>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</si>
  <si>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</si>
  <si>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</si>
  <si>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</si>
  <si>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</si>
  <si>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</si>
  <si>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</si>
  <si>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</si>
  <si>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</si>
  <si>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</si>
  <si>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</si>
  <si>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</si>
  <si>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</si>
  <si>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</si>
  <si>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</si>
  <si>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</si>
  <si>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</si>
  <si>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</si>
  <si>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</si>
  <si>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</si>
  <si>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</si>
  <si>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</si>
  <si>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</si>
  <si>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</si>
  <si>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</si>
  <si>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</si>
  <si>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</si>
  <si>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</si>
  <si>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</si>
  <si>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</si>
  <si>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</si>
  <si>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</si>
  <si>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</si>
  <si>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</si>
  <si>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</si>
  <si>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</si>
  <si>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</si>
  <si>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</si>
  <si>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</si>
  <si>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</si>
  <si>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</si>
  <si>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</si>
  <si>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</si>
  <si>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</si>
  <si>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</si>
  <si>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</si>
  <si>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</si>
  <si>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</si>
  <si>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</si>
  <si>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</si>
  <si>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</si>
  <si>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</si>
  <si>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</si>
  <si>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</si>
  <si>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</si>
  <si>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</si>
  <si>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</si>
  <si>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</si>
  <si>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</si>
  <si>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</si>
  <si>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</si>
  <si>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</si>
  <si>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</si>
  <si>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</si>
  <si>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</si>
  <si>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</si>
  <si>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</si>
  <si>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</si>
  <si>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</si>
  <si>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</si>
  <si>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</si>
  <si>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</si>
  <si>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</si>
  <si>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</si>
  <si>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</si>
  <si>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</si>
  <si>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</si>
  <si>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</si>
  <si>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</si>
  <si>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</si>
  <si>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</si>
  <si>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</si>
  <si>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</si>
  <si>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</si>
  <si>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</si>
  <si>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</si>
  <si>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</si>
  <si>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</si>
  <si>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</si>
  <si>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</si>
  <si>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</si>
  <si>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</si>
  <si>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</si>
  <si>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</si>
  <si>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</si>
  <si>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</si>
  <si>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</si>
  <si>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</si>
  <si>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</si>
  <si>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</si>
  <si>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</si>
  <si>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</si>
  <si>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</si>
  <si>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</si>
  <si>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</si>
  <si>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</si>
  <si>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</si>
  <si>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</si>
  <si>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</si>
  <si>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</si>
  <si>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</si>
  <si>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</si>
  <si>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</si>
  <si>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</si>
  <si>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</si>
  <si>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</si>
  <si>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</si>
  <si>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</si>
  <si>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</si>
  <si>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</si>
  <si>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</si>
  <si>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</si>
  <si>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</si>
  <si>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</si>
  <si>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</si>
  <si>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</si>
  <si>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</si>
  <si>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</si>
  <si>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</si>
  <si>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</si>
  <si>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</si>
  <si>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</si>
  <si>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</si>
  <si>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</si>
  <si>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</si>
  <si>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</si>
  <si>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</si>
  <si>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</si>
  <si>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</si>
  <si>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</si>
  <si>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</si>
  <si>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</si>
  <si>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</si>
  <si>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</si>
  <si>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</si>
  <si>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</si>
  <si>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</si>
  <si>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</si>
  <si>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</si>
  <si>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</si>
  <si>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</si>
  <si>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</si>
  <si>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</si>
  <si>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</si>
  <si>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</si>
  <si>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</si>
  <si>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</si>
  <si>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</si>
  <si>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</si>
  <si>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</si>
  <si>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</si>
  <si>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</si>
  <si>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</si>
  <si>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</si>
  <si>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</si>
  <si>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</si>
  <si>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</si>
  <si>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</si>
  <si>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</si>
  <si>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</si>
  <si>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</si>
  <si>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</si>
  <si>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</si>
  <si>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</si>
  <si>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</si>
  <si>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</si>
  <si>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</si>
  <si>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</si>
  <si>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</si>
  <si>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</si>
  <si>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</si>
  <si>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</si>
  <si>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</si>
  <si>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</si>
  <si>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</si>
  <si>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</si>
  <si>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</si>
  <si>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</si>
  <si>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</si>
  <si>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</si>
  <si>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</si>
  <si>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</si>
  <si>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</si>
  <si>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</si>
  <si>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</si>
  <si>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</si>
  <si>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</si>
  <si>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</si>
  <si>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</si>
  <si>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</si>
  <si>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</si>
  <si>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</si>
  <si>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</si>
  <si>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</si>
  <si>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</si>
  <si>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</si>
  <si>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</si>
  <si>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</si>
  <si>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</si>
  <si>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</si>
  <si>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</si>
  <si>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</si>
  <si>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</si>
  <si>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</si>
  <si>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</si>
  <si>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</si>
  <si>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</si>
  <si>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</si>
  <si>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</si>
  <si>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</si>
  <si>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</si>
  <si>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</si>
  <si>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</si>
  <si>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</si>
  <si>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</si>
  <si>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</si>
  <si>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</si>
  <si>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</si>
  <si>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</si>
  <si>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</si>
  <si>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</si>
  <si>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</si>
  <si>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</si>
  <si>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</si>
  <si>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</si>
  <si>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</si>
  <si>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</si>
  <si>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</si>
  <si>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</si>
  <si>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</si>
  <si>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</si>
  <si>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</si>
  <si>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</si>
  <si>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</si>
  <si>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</si>
  <si>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</si>
  <si>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</si>
  <si>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</si>
  <si>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</si>
  <si>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</si>
  <si>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</si>
  <si>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</si>
  <si>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</si>
  <si>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</si>
  <si>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</si>
  <si>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</si>
  <si>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</si>
  <si>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</si>
  <si>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</si>
  <si>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</si>
  <si>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</si>
  <si>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</si>
  <si>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</si>
  <si>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</si>
  <si>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</si>
  <si>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</si>
  <si>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</si>
  <si>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</si>
  <si>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</si>
  <si>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</si>
  <si>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</si>
  <si>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</si>
  <si>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</si>
  <si>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</si>
  <si>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</si>
  <si>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</si>
  <si>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</si>
  <si>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</si>
  <si>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</si>
  <si>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</si>
  <si>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</si>
  <si>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</si>
  <si>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</si>
  <si>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</si>
  <si>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</si>
  <si>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</si>
  <si>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</si>
  <si>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</si>
  <si>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</si>
  <si>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</si>
  <si>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</si>
  <si>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</si>
  <si>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</si>
  <si>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</si>
  <si>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</si>
  <si>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</si>
  <si>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</si>
  <si>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</si>
  <si>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</si>
  <si>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</si>
  <si>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</si>
  <si>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</si>
  <si>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</si>
  <si>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</si>
  <si>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</si>
  <si>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</si>
  <si>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</si>
  <si>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</si>
  <si>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</si>
  <si>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</si>
  <si>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</si>
  <si>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</si>
  <si>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</si>
  <si>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</si>
  <si>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</si>
  <si>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</si>
  <si>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</si>
  <si>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</si>
  <si>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</si>
  <si>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</si>
  <si>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</si>
  <si>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</si>
  <si>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</si>
  <si>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</si>
  <si>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</si>
  <si>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</si>
  <si>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</si>
  <si>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</si>
  <si>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</si>
  <si>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</si>
  <si>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</si>
  <si>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</si>
  <si>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</si>
  <si>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</si>
  <si>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</si>
  <si>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</si>
  <si>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</si>
  <si>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</si>
  <si>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</si>
  <si>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</si>
  <si>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</si>
  <si>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</si>
  <si>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</si>
  <si>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</si>
  <si>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</si>
  <si>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</si>
  <si>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</si>
  <si>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</si>
  <si>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</si>
  <si>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</si>
  <si>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</si>
  <si>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</si>
  <si>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</si>
  <si>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</si>
  <si>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</si>
  <si>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</si>
  <si>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</si>
  <si>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</si>
  <si>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</si>
  <si>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</si>
  <si>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</si>
  <si>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</si>
  <si>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</si>
  <si>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</si>
  <si>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</si>
  <si>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</si>
  <si>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</si>
  <si>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</si>
  <si>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</si>
  <si>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</si>
  <si>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</si>
  <si>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</si>
  <si>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</si>
  <si>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</si>
  <si>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</si>
  <si>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</si>
  <si>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</si>
  <si>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</si>
  <si>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</si>
  <si>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</si>
  <si>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</si>
  <si>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</si>
  <si>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</si>
  <si>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</si>
  <si>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</si>
  <si>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</si>
  <si>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</si>
  <si>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</si>
  <si>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</si>
  <si>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</si>
  <si>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</si>
  <si>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</si>
  <si>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</si>
  <si>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</si>
  <si>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</si>
  <si>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</si>
  <si>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</si>
  <si>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</si>
  <si>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</si>
  <si>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</si>
  <si>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</si>
  <si>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</si>
  <si>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</si>
  <si>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</si>
  <si>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</si>
  <si>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</si>
  <si>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</si>
  <si>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</si>
  <si>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</si>
  <si>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</si>
  <si>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</si>
  <si>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</si>
  <si>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</si>
  <si>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</si>
  <si>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</si>
  <si>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</si>
  <si>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</si>
  <si>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</si>
  <si>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</si>
  <si>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</si>
  <si>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</si>
  <si>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</si>
  <si>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</si>
  <si>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</si>
  <si>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</si>
  <si>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</si>
  <si>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</si>
  <si>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</si>
  <si>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</si>
  <si>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</si>
  <si>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</si>
  <si>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</si>
  <si>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</si>
  <si>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</si>
  <si>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</si>
  <si>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</si>
  <si>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</si>
  <si>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</si>
  <si>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</si>
  <si>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</si>
  <si>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</si>
  <si>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</si>
  <si>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</si>
  <si>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</si>
  <si>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</si>
  <si>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</si>
  <si>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</si>
  <si>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</si>
  <si>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</si>
  <si>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</si>
  <si>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</si>
  <si>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</si>
  <si>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</si>
  <si>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</si>
  <si>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</si>
  <si>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</si>
  <si>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</si>
  <si>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</si>
  <si>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</si>
  <si>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</si>
  <si>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</si>
  <si>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</si>
  <si>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</si>
  <si>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</si>
  <si>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</si>
  <si>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</si>
  <si>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</si>
  <si>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</si>
  <si>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</si>
  <si>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</si>
  <si>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</si>
  <si>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</si>
  <si>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</si>
  <si>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</si>
  <si>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</si>
  <si>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</si>
  <si>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</si>
  <si>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</si>
  <si>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</si>
  <si>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</si>
  <si>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</si>
  <si>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</si>
  <si>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</si>
  <si>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</si>
  <si>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</si>
  <si>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</si>
  <si>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</si>
  <si>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</si>
  <si>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</si>
  <si>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</si>
  <si>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</si>
  <si>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</si>
  <si>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</si>
  <si>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</si>
  <si>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</si>
  <si>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</si>
  <si>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</si>
  <si>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</si>
  <si>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</si>
  <si>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</si>
  <si>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</si>
  <si>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</si>
  <si>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</si>
  <si>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</si>
  <si>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</si>
  <si>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</si>
  <si>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</si>
  <si>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</si>
  <si>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</si>
  <si>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</si>
  <si>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</si>
  <si>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</si>
  <si>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</si>
  <si>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</si>
  <si>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</si>
  <si>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</si>
  <si>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</si>
  <si>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</si>
  <si>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</si>
  <si>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</si>
  <si>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</si>
  <si>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</si>
  <si>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</si>
  <si>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</si>
  <si>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</si>
  <si>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</si>
  <si>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</si>
  <si>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</si>
  <si>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</si>
  <si>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</si>
  <si>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</si>
  <si>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</si>
  <si>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</si>
  <si>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</si>
  <si>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</si>
  <si>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</si>
  <si>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</si>
  <si>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</si>
  <si>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</si>
  <si>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</si>
  <si>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</si>
  <si>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</si>
  <si>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</si>
  <si>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</si>
  <si>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</si>
  <si>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</si>
  <si>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</si>
  <si>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</si>
  <si>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</si>
  <si>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</si>
  <si>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</si>
  <si>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</si>
  <si>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</si>
  <si>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</si>
  <si>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</si>
  <si>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</si>
  <si>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</si>
  <si>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</si>
  <si>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</si>
  <si>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</si>
  <si>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</si>
  <si>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</si>
  <si>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</si>
  <si>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</si>
  <si>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</si>
  <si>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</si>
  <si>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</si>
  <si>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</si>
  <si>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</si>
  <si>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</si>
  <si>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</si>
  <si>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</si>
  <si>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</si>
  <si>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</si>
  <si>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</si>
  <si>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</si>
  <si>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</si>
  <si>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</si>
  <si>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</si>
  <si>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</si>
  <si>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</si>
  <si>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</si>
  <si>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</si>
  <si>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</si>
  <si>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</si>
  <si>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</si>
  <si>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</si>
  <si>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</si>
  <si>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</si>
  <si>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</si>
  <si>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</si>
  <si>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</si>
  <si>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</si>
  <si>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</si>
  <si>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</si>
  <si>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</si>
  <si>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</si>
  <si>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</si>
  <si>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</si>
  <si>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</si>
  <si>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</si>
  <si>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</si>
  <si>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</si>
  <si>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</si>
  <si>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</si>
  <si>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</si>
  <si>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</si>
  <si>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</si>
  <si>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</si>
  <si>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</si>
  <si>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</si>
  <si>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</si>
  <si>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</si>
  <si>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</si>
  <si>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</si>
  <si>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</si>
  <si>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</si>
  <si>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</si>
  <si>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</si>
  <si>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</si>
  <si>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</si>
  <si>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</si>
  <si>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</si>
  <si>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</si>
  <si>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</si>
  <si>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</si>
  <si>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</si>
  <si>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</si>
  <si>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</si>
  <si>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</si>
  <si>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</si>
  <si>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</si>
  <si>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</si>
  <si>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</si>
  <si>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</si>
  <si>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</si>
  <si>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</si>
  <si>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</si>
  <si>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</si>
  <si>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</si>
  <si>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</si>
  <si>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</si>
  <si>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</si>
  <si>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</si>
  <si>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</si>
  <si>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</si>
  <si>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</si>
  <si>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</si>
  <si>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</si>
  <si>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</si>
  <si>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</si>
  <si>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</si>
  <si>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</si>
  <si>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</si>
  <si>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</si>
  <si>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</si>
  <si>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</si>
  <si>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</si>
  <si>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</si>
  <si>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</si>
  <si>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</si>
  <si>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</si>
  <si>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</si>
  <si>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</si>
  <si>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</si>
  <si>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</si>
  <si>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</si>
  <si>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</si>
  <si>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</si>
  <si>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</si>
  <si>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</si>
  <si>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</si>
  <si>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</si>
  <si>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</si>
  <si>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</si>
  <si>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</si>
  <si>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</si>
  <si>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</si>
  <si>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</si>
  <si>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</si>
  <si>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</si>
  <si>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</si>
  <si>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</si>
  <si>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</si>
  <si>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</si>
  <si>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</si>
  <si>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</si>
  <si>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</si>
  <si>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</si>
  <si>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</si>
  <si>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</si>
  <si>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</si>
  <si>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</si>
  <si>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</si>
  <si>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</si>
  <si>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</si>
  <si>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</si>
  <si>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</si>
  <si>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</si>
  <si>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</si>
  <si>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</si>
  <si>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</si>
  <si>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</si>
  <si>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</si>
  <si>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</si>
  <si>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</si>
  <si>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</si>
  <si>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</si>
  <si>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</si>
  <si>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</si>
  <si>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</si>
  <si>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</si>
  <si>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</si>
  <si>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</si>
  <si>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</si>
  <si>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</si>
  <si>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</si>
  <si>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</si>
  <si>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</si>
  <si>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</si>
  <si>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</si>
  <si>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</si>
  <si>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</si>
  <si>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</si>
  <si>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</si>
  <si>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</si>
  <si>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</si>
  <si>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</si>
  <si>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</si>
  <si>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</si>
  <si>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</si>
  <si>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</si>
  <si>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</si>
  <si>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</si>
  <si>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</si>
  <si>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</si>
  <si>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</si>
  <si>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</si>
  <si>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</si>
  <si>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</si>
  <si>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</si>
  <si>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</si>
  <si>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</si>
  <si>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</si>
  <si>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</si>
  <si>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</si>
  <si>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</si>
  <si>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</si>
  <si>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</si>
  <si>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</si>
  <si>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</si>
  <si>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</si>
  <si>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</si>
  <si>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</si>
  <si>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</si>
  <si>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</si>
  <si>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</si>
  <si>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</si>
  <si>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</si>
  <si>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</si>
  <si>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</si>
  <si>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</si>
  <si>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</si>
  <si>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</si>
  <si>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</si>
  <si>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</si>
  <si>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</si>
  <si>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</si>
  <si>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</si>
  <si>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</si>
  <si>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</si>
  <si>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</si>
  <si>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</si>
  <si>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</si>
  <si>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</si>
  <si>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</si>
  <si>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</si>
  <si>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</si>
  <si>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</si>
  <si>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</si>
  <si>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</si>
  <si>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</si>
  <si>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</si>
  <si>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</si>
  <si>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</si>
  <si>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</si>
  <si>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</si>
  <si>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</si>
  <si>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</si>
  <si>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</si>
  <si>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</si>
  <si>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</si>
  <si>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</si>
  <si>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</si>
  <si>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</si>
  <si>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</si>
  <si>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</si>
  <si>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</si>
  <si>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</si>
  <si>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</si>
  <si>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</si>
  <si>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</si>
  <si>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</si>
  <si>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</si>
  <si>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</si>
  <si>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</si>
  <si>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</si>
  <si>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</si>
  <si>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</si>
  <si>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</si>
  <si>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</si>
  <si>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</si>
  <si>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</si>
  <si>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</si>
  <si>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</si>
  <si>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</si>
  <si>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</si>
  <si>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</si>
  <si>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</si>
  <si>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</si>
  <si>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</si>
  <si>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</si>
  <si>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</si>
  <si>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</si>
  <si>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</si>
  <si>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</si>
  <si>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</si>
  <si>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</si>
  <si>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</si>
  <si>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</si>
  <si>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</si>
  <si>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</si>
  <si>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</si>
  <si>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</si>
  <si>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</si>
  <si>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</si>
  <si>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</si>
  <si>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</si>
  <si>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</si>
  <si>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</si>
  <si>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</si>
  <si>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</si>
  <si>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</si>
  <si>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</si>
  <si>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</si>
  <si>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</si>
  <si>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</si>
  <si>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</si>
  <si>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</si>
  <si>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</si>
  <si>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</si>
  <si>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</si>
  <si>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</si>
  <si>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</si>
  <si>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</si>
  <si>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</si>
  <si>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</si>
  <si>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</si>
  <si>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</si>
  <si>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</si>
  <si>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</si>
  <si>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</si>
  <si>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</si>
  <si>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</si>
  <si>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</si>
  <si>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</si>
  <si>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</si>
  <si>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</si>
  <si>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</si>
  <si>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</si>
  <si>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</si>
  <si>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</si>
  <si>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</si>
  <si>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</si>
  <si>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</si>
  <si>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</si>
  <si>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</si>
  <si>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</si>
  <si>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</si>
  <si>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</si>
  <si>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</si>
  <si>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</si>
  <si>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</si>
  <si>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</si>
  <si>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</si>
  <si>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</si>
  <si>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</si>
  <si>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</si>
  <si>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</si>
  <si>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</si>
  <si>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</si>
  <si>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</si>
  <si>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</si>
  <si>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</si>
  <si>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</si>
  <si>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</si>
  <si>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</si>
  <si>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</si>
  <si>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</si>
  <si>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</si>
  <si>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</si>
  <si>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</si>
  <si>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</si>
  <si>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</si>
  <si>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</si>
  <si>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</si>
  <si>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</si>
  <si>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</si>
  <si>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</si>
  <si>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</si>
  <si>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</si>
  <si>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</si>
  <si>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</si>
  <si>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</si>
  <si>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</si>
  <si>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</si>
  <si>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</si>
  <si>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</si>
  <si>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</si>
  <si>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</si>
  <si>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</si>
  <si>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</si>
  <si>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</si>
  <si>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</si>
  <si>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</si>
  <si>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</si>
  <si>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</si>
  <si>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</si>
  <si>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</si>
  <si>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</si>
  <si>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</si>
  <si>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</si>
  <si>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</si>
  <si>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</si>
  <si>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</si>
  <si>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</si>
  <si>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</si>
  <si>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</si>
  <si>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</si>
  <si>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</si>
  <si>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</si>
  <si>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</si>
  <si>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</si>
  <si>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</si>
  <si>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</si>
  <si>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</si>
  <si>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</si>
  <si>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</si>
  <si>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</si>
  <si>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</si>
  <si>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</si>
  <si>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</si>
  <si>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</si>
  <si>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</si>
  <si>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</si>
  <si>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</si>
  <si>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</si>
  <si>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</si>
  <si>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</si>
  <si>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</si>
  <si>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</si>
  <si>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</si>
  <si>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</si>
  <si>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</si>
  <si>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</si>
  <si>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</si>
  <si>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</si>
  <si>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</si>
  <si>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</si>
  <si>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</si>
  <si>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</si>
  <si>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</si>
  <si>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</si>
  <si>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</si>
  <si>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</si>
  <si>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</si>
  <si>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</si>
  <si>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</si>
  <si>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</si>
  <si>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</si>
  <si>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</si>
  <si>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</si>
  <si>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</si>
  <si>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</si>
  <si>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</si>
  <si>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</si>
  <si>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</si>
  <si>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</si>
  <si>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</si>
  <si>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</si>
  <si>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</si>
  <si>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</si>
  <si>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</si>
  <si>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</si>
  <si>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</si>
  <si>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</si>
  <si>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</si>
  <si>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</si>
  <si>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</si>
  <si>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</si>
  <si>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</si>
  <si>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</si>
  <si>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</si>
  <si>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</si>
  <si>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</si>
  <si>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</si>
  <si>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</si>
  <si>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</si>
  <si>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</si>
  <si>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</si>
  <si>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</si>
  <si>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</si>
  <si>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</si>
  <si>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</si>
  <si>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</si>
  <si>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</si>
  <si>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</si>
  <si>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</si>
  <si>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</si>
  <si>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</si>
  <si>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</si>
  <si>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</si>
  <si>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</si>
  <si>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</si>
  <si>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</si>
  <si>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</si>
  <si>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</si>
  <si>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</si>
  <si>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</si>
  <si>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</si>
  <si>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</si>
  <si>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</si>
  <si>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</si>
  <si>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</si>
  <si>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</si>
  <si>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</si>
  <si>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</si>
  <si>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</si>
  <si>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</si>
  <si>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</si>
  <si>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</si>
  <si>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</si>
  <si>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</si>
  <si>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</si>
  <si>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</si>
  <si>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</si>
  <si>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</si>
  <si>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</si>
  <si>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</si>
  <si>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</si>
  <si>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</si>
  <si>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</si>
  <si>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</si>
  <si>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</si>
  <si>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</si>
  <si>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</si>
  <si>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</si>
  <si>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</si>
  <si>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</si>
  <si>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</si>
  <si>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</si>
  <si>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</si>
  <si>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</si>
  <si>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</si>
  <si>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</si>
  <si>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</si>
  <si>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</si>
  <si>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</si>
  <si>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</si>
  <si>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</si>
  <si>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</si>
  <si>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</si>
  <si>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</si>
  <si>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</si>
  <si>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</si>
  <si>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</si>
  <si>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</si>
  <si>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</si>
  <si>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</si>
  <si>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</si>
  <si>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</si>
  <si>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</si>
  <si>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</si>
  <si>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</si>
  <si>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</si>
  <si>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</si>
  <si>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</si>
  <si>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</si>
  <si>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</si>
  <si>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</si>
  <si>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</si>
  <si>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</si>
  <si>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</si>
  <si>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</si>
  <si>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</si>
  <si>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</si>
  <si>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</si>
  <si>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</si>
  <si>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</si>
  <si>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</si>
  <si>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</si>
  <si>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</si>
  <si>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</si>
  <si>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</si>
  <si>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</si>
  <si>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</si>
  <si>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</si>
  <si>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</si>
  <si>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</si>
  <si>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</si>
  <si>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</si>
  <si>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</si>
  <si>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</si>
  <si>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</si>
  <si>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</si>
  <si>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</si>
  <si>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</si>
  <si>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</si>
  <si>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</si>
  <si>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</si>
  <si>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</si>
  <si>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</si>
  <si>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</si>
  <si>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</si>
  <si>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</si>
  <si>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</si>
  <si>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</si>
  <si>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</si>
  <si>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</si>
  <si>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</si>
  <si>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</si>
  <si>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</si>
  <si>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</si>
  <si>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</si>
  <si>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</si>
  <si>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</si>
  <si>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</si>
  <si>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</si>
  <si>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</si>
  <si>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</si>
  <si>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</si>
  <si>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</si>
  <si>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</si>
  <si>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</si>
  <si>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</si>
  <si>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</si>
  <si>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</si>
  <si>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</si>
  <si>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</si>
  <si>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</si>
  <si>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</si>
  <si>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</si>
  <si>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</si>
  <si>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</si>
  <si>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</si>
  <si>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</si>
  <si>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</si>
  <si>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</si>
  <si>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</si>
  <si>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</si>
  <si>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</si>
  <si>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</si>
  <si>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</si>
  <si>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</si>
  <si>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</si>
  <si>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</si>
  <si>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</si>
  <si>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</si>
  <si>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</si>
  <si>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</si>
  <si>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</si>
  <si>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</si>
  <si>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</si>
  <si>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</si>
  <si>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</si>
  <si>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</si>
  <si>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</si>
  <si>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</si>
  <si>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</si>
  <si>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</si>
  <si>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</si>
  <si>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</si>
  <si>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</si>
  <si>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</si>
  <si>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</si>
  <si>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</si>
  <si>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</si>
  <si>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</si>
  <si>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</si>
  <si>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</si>
  <si>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</si>
  <si>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</si>
  <si>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</si>
  <si>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</si>
  <si>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</si>
  <si>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</si>
  <si>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</si>
  <si>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</si>
  <si>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</si>
  <si>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</si>
  <si>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</si>
  <si>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</si>
  <si>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</si>
  <si>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</si>
  <si>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</si>
  <si>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</si>
  <si>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</si>
  <si>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</si>
  <si>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</si>
  <si>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</si>
  <si>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</si>
  <si>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</si>
  <si>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</si>
  <si>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</si>
  <si>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</si>
  <si>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</si>
  <si>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</si>
  <si>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</si>
  <si>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</si>
  <si>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</si>
  <si>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</si>
  <si>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</si>
  <si>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</si>
  <si>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</si>
  <si>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</si>
  <si>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</si>
  <si>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</si>
  <si>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</si>
  <si>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</si>
  <si>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</si>
  <si>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</si>
  <si>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</si>
  <si>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</si>
  <si>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</si>
  <si>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</si>
  <si>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</si>
  <si>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</si>
  <si>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</si>
  <si>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</si>
  <si>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</si>
  <si>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</si>
  <si>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</si>
  <si>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</si>
  <si>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</si>
  <si>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</si>
  <si>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</si>
  <si>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</si>
  <si>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</si>
  <si>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</si>
  <si>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</si>
  <si>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</si>
  <si>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</si>
  <si>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</si>
  <si>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</si>
  <si>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</si>
  <si>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</si>
  <si>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</si>
  <si>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</si>
  <si>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</si>
  <si>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</si>
  <si>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</si>
  <si>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</si>
  <si>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</si>
  <si>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</si>
  <si>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</si>
  <si>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</si>
  <si>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</si>
  <si>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</si>
  <si>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</si>
  <si>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</si>
  <si>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</si>
  <si>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</si>
  <si>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</si>
  <si>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</si>
  <si>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</si>
  <si>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</si>
  <si>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</si>
  <si>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</si>
  <si>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</si>
  <si>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</si>
  <si>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</si>
  <si>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</si>
  <si>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</si>
  <si>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</si>
  <si>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</si>
  <si>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</si>
  <si>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</si>
  <si>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</si>
  <si>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</si>
  <si>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</si>
  <si>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</si>
  <si>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</si>
  <si>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</si>
  <si>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</si>
  <si>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</si>
  <si>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</si>
  <si>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</si>
  <si>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</si>
  <si>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</si>
  <si>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</si>
  <si>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</si>
  <si>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</si>
  <si>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</si>
  <si>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</si>
  <si>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</si>
  <si>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</si>
  <si>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</si>
  <si>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</si>
  <si>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</si>
  <si>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</si>
  <si>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</si>
  <si>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</si>
  <si>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</si>
  <si>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</si>
  <si>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</si>
  <si>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</si>
  <si>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</si>
  <si>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</si>
  <si>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</si>
  <si>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</si>
  <si>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</si>
  <si>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</si>
  <si>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</si>
  <si>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</si>
  <si>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</si>
  <si>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</si>
  <si>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</si>
  <si>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</si>
  <si>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</si>
  <si>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</si>
  <si>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</si>
  <si>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</si>
  <si>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</si>
  <si>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</si>
  <si>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</si>
  <si>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</si>
  <si>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</si>
  <si>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</si>
  <si>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</si>
  <si>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</si>
  <si>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</si>
  <si>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</si>
  <si>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</si>
  <si>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</si>
  <si>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</si>
  <si>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</si>
  <si>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</si>
  <si>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</si>
  <si>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</si>
  <si>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</si>
  <si>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</si>
  <si>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</si>
  <si>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</si>
  <si>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</si>
  <si>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</si>
  <si>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</si>
  <si>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</si>
  <si>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</si>
  <si>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</si>
  <si>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</si>
  <si>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</si>
  <si>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</si>
  <si>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</si>
  <si>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</si>
  <si>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</si>
  <si>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</si>
  <si>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</si>
  <si>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</si>
  <si>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</si>
  <si>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</si>
  <si>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</si>
  <si>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</si>
  <si>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</si>
  <si>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</si>
  <si>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</si>
  <si>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</si>
  <si>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</si>
  <si>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</si>
  <si>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</si>
  <si>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</si>
  <si>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</si>
  <si>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</si>
  <si>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</si>
  <si>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</si>
  <si>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</si>
  <si>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</si>
  <si>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</si>
  <si>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</si>
  <si>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</si>
  <si>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</si>
  <si>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</si>
  <si>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</si>
  <si>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</si>
  <si>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</si>
  <si>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</si>
  <si>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</si>
  <si>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</si>
  <si>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</si>
  <si>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</si>
  <si>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</si>
  <si>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</si>
  <si>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</si>
  <si>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</si>
  <si>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</si>
  <si>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</si>
  <si>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</si>
  <si>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</si>
  <si>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</si>
  <si>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</si>
  <si>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</si>
  <si>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</si>
  <si>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</si>
  <si>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</si>
  <si>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</si>
  <si>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</si>
  <si>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</si>
  <si>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</si>
  <si>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</si>
  <si>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</si>
  <si>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</si>
  <si>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</si>
  <si>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</si>
  <si>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</si>
  <si>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</si>
  <si>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</si>
  <si>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</si>
  <si>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</si>
  <si>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</si>
  <si>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</si>
  <si>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</si>
  <si>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</si>
  <si>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</si>
  <si>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</si>
  <si>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</si>
  <si>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</si>
  <si>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</si>
  <si>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</si>
  <si>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</si>
  <si>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</si>
  <si>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</si>
  <si>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</si>
  <si>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</si>
  <si>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</si>
  <si>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</si>
  <si>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</si>
  <si>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</si>
  <si>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</si>
  <si>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</si>
  <si>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</si>
  <si>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</si>
  <si>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</si>
  <si>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</si>
  <si>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</si>
  <si>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</si>
  <si>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</si>
  <si>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</si>
  <si>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</si>
  <si>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</si>
  <si>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</si>
  <si>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</si>
  <si>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</si>
  <si>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</si>
  <si>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</si>
  <si>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</si>
  <si>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</si>
  <si>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</si>
  <si>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</si>
  <si>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</si>
  <si>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</si>
  <si>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</si>
  <si>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</si>
  <si>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</si>
  <si>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</si>
  <si>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</si>
  <si>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</si>
  <si>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</si>
  <si>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</si>
  <si>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</si>
  <si>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</si>
  <si>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</si>
  <si>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</si>
  <si>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</si>
  <si>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</si>
  <si>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</si>
  <si>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</si>
  <si>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</si>
  <si>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</si>
  <si>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</si>
  <si>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</si>
  <si>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</si>
  <si>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</si>
  <si>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</si>
  <si>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</si>
  <si>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</si>
  <si>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</si>
  <si>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</si>
  <si>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</si>
  <si>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</si>
  <si>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</si>
  <si>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</si>
  <si>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</si>
  <si>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</si>
  <si>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</si>
  <si>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</si>
  <si>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</si>
  <si>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</si>
  <si>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</si>
  <si>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</si>
  <si>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</si>
  <si>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</si>
  <si>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</si>
  <si>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</si>
  <si>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</si>
  <si>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</si>
  <si>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</si>
  <si>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</si>
  <si>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</si>
  <si>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</si>
  <si>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</si>
  <si>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</si>
  <si>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</si>
  <si>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</si>
  <si>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</si>
  <si>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</si>
  <si>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</si>
  <si>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</si>
  <si>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</si>
  <si>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</si>
  <si>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</si>
  <si>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</si>
  <si>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</si>
  <si>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</si>
  <si>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</si>
  <si>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</si>
  <si>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</si>
  <si>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</si>
  <si>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</si>
  <si>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</si>
  <si>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</si>
  <si>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</si>
  <si>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</si>
  <si>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</si>
  <si>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</si>
  <si>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</si>
  <si>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</si>
  <si>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</si>
  <si>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</si>
  <si>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</si>
  <si>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</si>
  <si>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</si>
  <si>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</si>
  <si>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</si>
  <si>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</si>
  <si>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</si>
  <si>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</si>
  <si>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</si>
  <si>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</si>
  <si>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</si>
  <si>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</si>
  <si>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</si>
  <si>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</si>
  <si>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</si>
  <si>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</si>
  <si>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</si>
  <si>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</si>
  <si>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</si>
  <si>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</si>
  <si>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</si>
  <si>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</si>
  <si>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</si>
  <si>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</si>
  <si>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</si>
  <si>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</si>
  <si>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</si>
  <si>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</si>
  <si>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</si>
  <si>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</si>
  <si>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</si>
  <si>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</si>
  <si>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</si>
  <si>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</si>
  <si>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</si>
  <si>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</si>
  <si>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</si>
  <si>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</si>
  <si>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</si>
  <si>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</si>
  <si>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</si>
  <si>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</si>
  <si>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</si>
  <si>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</si>
  <si>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</si>
  <si>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</si>
  <si>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</si>
  <si>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</si>
  <si>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</si>
  <si>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</si>
  <si>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</si>
  <si>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</si>
  <si>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</si>
  <si>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</si>
  <si>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</si>
  <si>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</si>
  <si>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</si>
  <si>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</si>
  <si>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</si>
  <si>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</si>
  <si>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</si>
  <si>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</si>
  <si>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</si>
  <si>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</si>
  <si>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</si>
  <si>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</si>
  <si>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</si>
  <si>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</si>
  <si>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</si>
  <si>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</si>
  <si>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</si>
  <si>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</si>
  <si>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</si>
  <si>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</si>
  <si>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</si>
  <si>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</si>
  <si>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</si>
  <si>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</si>
  <si>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</si>
  <si>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</si>
  <si>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</si>
  <si>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</si>
  <si>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</si>
  <si>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</si>
  <si>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</si>
  <si>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</si>
  <si>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</si>
  <si>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</si>
  <si>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</si>
  <si>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</si>
  <si>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</si>
  <si>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</si>
  <si>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</si>
  <si>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</si>
  <si>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</si>
  <si>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</si>
  <si>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</si>
  <si>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</si>
  <si>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</si>
  <si>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</si>
  <si>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</si>
  <si>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</si>
  <si>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</si>
  <si>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</si>
  <si>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</si>
  <si>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</si>
  <si>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</si>
  <si>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</si>
  <si>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</si>
  <si>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</si>
  <si>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</si>
  <si>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</si>
  <si>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</si>
  <si>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</si>
  <si>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</si>
  <si>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</si>
  <si>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</si>
  <si>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</si>
  <si>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</si>
  <si>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</si>
  <si>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</si>
  <si>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</si>
  <si>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</si>
  <si>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</si>
  <si>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</si>
  <si>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</si>
  <si>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</si>
  <si>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</si>
  <si>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</si>
  <si>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</si>
  <si>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</si>
  <si>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</si>
  <si>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</si>
  <si>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</si>
  <si>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</si>
  <si>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</si>
  <si>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</si>
  <si>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</si>
  <si>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</si>
  <si>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</si>
  <si>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</si>
  <si>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</si>
  <si>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</si>
  <si>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</si>
  <si>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</si>
  <si>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</si>
  <si>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</si>
  <si>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</si>
  <si>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</si>
  <si>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</si>
  <si>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</si>
  <si>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</si>
  <si>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</si>
  <si>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</si>
  <si>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</si>
  <si>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</si>
  <si>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</si>
  <si>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</si>
  <si>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</si>
  <si>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</si>
  <si>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</si>
  <si>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</si>
  <si>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</si>
  <si>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</si>
  <si>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</si>
  <si>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</si>
  <si>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</si>
  <si>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</si>
  <si>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</si>
  <si>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</si>
  <si>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</si>
  <si>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</si>
  <si>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</si>
  <si>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</si>
  <si>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</si>
  <si>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</si>
  <si>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</si>
  <si>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</si>
  <si>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</si>
  <si>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</si>
  <si>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</si>
  <si>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</si>
  <si>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</si>
  <si>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</si>
  <si>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</si>
  <si>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</si>
  <si>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</si>
  <si>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</si>
  <si>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</si>
  <si>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</si>
  <si>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</si>
  <si>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</si>
  <si>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</si>
  <si>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</si>
  <si>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</si>
  <si>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</si>
  <si>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</si>
  <si>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</si>
  <si>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</si>
  <si>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</si>
  <si>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</si>
  <si>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</si>
  <si>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</si>
  <si>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</si>
  <si>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</si>
  <si>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</si>
  <si>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</si>
  <si>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</si>
  <si>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</si>
  <si>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</si>
  <si>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</si>
  <si>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</si>
  <si>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</si>
  <si>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</si>
  <si>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</si>
  <si>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</si>
  <si>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</si>
  <si>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</si>
  <si>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</si>
  <si>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</si>
  <si>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</si>
  <si>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</si>
  <si>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</si>
  <si>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</si>
  <si>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</si>
  <si>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</si>
  <si>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</si>
  <si>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</si>
  <si>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</si>
  <si>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</si>
  <si>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</si>
  <si>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</si>
  <si>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</si>
  <si>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</si>
  <si>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</si>
  <si>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</si>
  <si>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</si>
  <si>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</si>
  <si>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</si>
  <si>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</si>
  <si>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</si>
  <si>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</si>
  <si>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</si>
  <si>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</si>
  <si>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</si>
  <si>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</si>
  <si>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</si>
  <si>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</si>
  <si>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</si>
  <si>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</si>
  <si>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</si>
  <si>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</si>
  <si>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</si>
  <si>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</si>
  <si>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</si>
  <si>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</si>
  <si>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</si>
  <si>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</si>
  <si>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</si>
  <si>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</si>
  <si>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</si>
  <si>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</si>
  <si>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</si>
  <si>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</si>
  <si>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</si>
  <si>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</si>
  <si>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</si>
  <si>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</si>
  <si>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</si>
  <si>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</si>
  <si>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</si>
  <si>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</si>
  <si>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</si>
  <si>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</si>
  <si>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</si>
  <si>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</si>
  <si>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</si>
  <si>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</si>
  <si>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</si>
  <si>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</si>
  <si>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</si>
  <si>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</si>
  <si>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</si>
  <si>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</si>
  <si>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</si>
  <si>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</si>
  <si>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</si>
  <si>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</si>
  <si>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</si>
  <si>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</si>
  <si>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</si>
  <si>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</si>
  <si>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</si>
  <si>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</si>
  <si>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</si>
  <si>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</si>
  <si>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</si>
  <si>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</si>
  <si>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</si>
  <si>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</si>
  <si>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</si>
  <si>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</si>
  <si>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</si>
  <si>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</si>
  <si>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</si>
  <si>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</si>
  <si>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</si>
  <si>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</si>
  <si>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</si>
  <si>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</si>
  <si>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</si>
  <si>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</si>
  <si>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</si>
  <si>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</si>
  <si>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</si>
  <si>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</si>
  <si>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</si>
  <si>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</si>
  <si>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</si>
  <si>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</si>
  <si>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</si>
  <si>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</si>
  <si>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</si>
  <si>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</si>
  <si>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</si>
  <si>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</si>
  <si>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</si>
  <si>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</si>
  <si>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</si>
  <si>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</si>
  <si>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</si>
  <si>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</si>
  <si>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</si>
  <si>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</si>
  <si>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</si>
  <si>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</si>
  <si>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</si>
  <si>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</si>
  <si>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</si>
  <si>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</si>
  <si>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</si>
  <si>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</si>
  <si>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</si>
  <si>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</si>
  <si>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</si>
  <si>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</si>
  <si>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</si>
  <si>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</si>
  <si>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</si>
  <si>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</si>
  <si>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</si>
  <si>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</si>
  <si>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</si>
  <si>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</si>
  <si>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</si>
  <si>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</si>
  <si>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</si>
  <si>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</si>
  <si>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</si>
  <si>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</si>
  <si>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</si>
  <si>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</si>
  <si>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</si>
  <si>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</si>
  <si>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</si>
  <si>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</si>
  <si>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</si>
  <si>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</si>
  <si>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</si>
  <si>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</si>
  <si>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</si>
  <si>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</si>
  <si>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</si>
  <si>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</si>
  <si>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</si>
  <si>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</si>
  <si>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</si>
  <si>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</si>
  <si>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</si>
  <si>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</si>
  <si>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</si>
  <si>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</si>
  <si>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</si>
  <si>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</si>
  <si>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</si>
  <si>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</si>
  <si>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</si>
  <si>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</si>
  <si>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</si>
  <si>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</si>
  <si>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</si>
  <si>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</si>
  <si>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</si>
  <si>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</si>
  <si>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</si>
  <si>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</si>
  <si>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</si>
  <si>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</si>
  <si>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</si>
  <si>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</si>
  <si>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</si>
  <si>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</si>
  <si>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</si>
  <si>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</si>
  <si>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</si>
  <si>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</si>
  <si>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</si>
  <si>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</si>
  <si>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</si>
  <si>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</si>
  <si>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</si>
  <si>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</si>
  <si>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</si>
  <si>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</si>
  <si>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</si>
  <si>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</si>
  <si>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</si>
  <si>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</si>
  <si>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</si>
  <si>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</si>
  <si>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</si>
  <si>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</si>
  <si>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</si>
  <si>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</si>
  <si>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</si>
  <si>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</si>
  <si>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</si>
  <si>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</si>
  <si>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</si>
  <si>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</si>
  <si>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</si>
  <si>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</si>
  <si>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</si>
  <si>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</si>
  <si>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</si>
  <si>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</si>
  <si>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</si>
  <si>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</si>
  <si>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</si>
  <si>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</si>
  <si>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</si>
  <si>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</si>
  <si>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</si>
  <si>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</si>
  <si>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</si>
  <si>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</si>
  <si>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</si>
  <si>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</si>
  <si>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</si>
  <si>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</si>
  <si>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</si>
  <si>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</si>
  <si>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</si>
  <si>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</si>
  <si>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</si>
  <si>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</si>
  <si>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</si>
  <si>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</si>
  <si>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</si>
  <si>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</si>
  <si>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</si>
  <si>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</si>
  <si>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</si>
  <si>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</si>
  <si>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</si>
  <si>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</si>
  <si>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</si>
  <si>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</si>
  <si>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</si>
  <si>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</si>
  <si>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</si>
  <si>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</si>
  <si>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</si>
  <si>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</si>
  <si>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</si>
  <si>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</si>
  <si>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</si>
  <si>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</si>
  <si>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</si>
  <si>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</si>
  <si>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</si>
  <si>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</si>
  <si>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</si>
  <si>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</si>
  <si>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</si>
  <si>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</si>
  <si>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</si>
  <si>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</si>
  <si>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</si>
  <si>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</si>
  <si>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</si>
  <si>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</si>
  <si>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</si>
  <si>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</si>
  <si>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</si>
  <si>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</si>
  <si>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</si>
  <si>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</si>
  <si>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</si>
  <si>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</si>
  <si>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</si>
  <si>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</si>
  <si>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</si>
  <si>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</si>
  <si>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</si>
  <si>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</si>
  <si>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</si>
  <si>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</si>
  <si>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</si>
  <si>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</si>
  <si>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</si>
  <si>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</si>
  <si>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</si>
  <si>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</si>
  <si>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</si>
  <si>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</si>
  <si>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</si>
  <si>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</si>
  <si>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</si>
  <si>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</si>
  <si>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</si>
  <si>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</si>
  <si>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</si>
  <si>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</si>
  <si>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</si>
  <si>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</si>
  <si>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</si>
  <si>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</si>
  <si>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</si>
  <si>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</si>
  <si>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</si>
  <si>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</si>
  <si>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</si>
  <si>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</si>
  <si>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</si>
  <si>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</si>
  <si>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</si>
  <si>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</si>
  <si>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</si>
  <si>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</si>
  <si>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</si>
  <si>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</si>
  <si>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</si>
  <si>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</si>
  <si>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</si>
  <si>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</si>
  <si>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</si>
  <si>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</si>
  <si>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</si>
  <si>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</si>
  <si>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</si>
  <si>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</si>
  <si>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</si>
  <si>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</si>
  <si>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</si>
  <si>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</si>
  <si>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</si>
  <si>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</si>
  <si>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</si>
  <si>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</si>
  <si>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</si>
  <si>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</si>
  <si>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</si>
  <si>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</si>
  <si>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</si>
  <si>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</si>
  <si>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</si>
  <si>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</si>
  <si>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</si>
  <si>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</si>
  <si>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</si>
  <si>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</si>
  <si>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</si>
  <si>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</si>
  <si>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</si>
  <si>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</si>
  <si>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</si>
  <si>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</si>
  <si>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</si>
  <si>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</si>
  <si>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</si>
  <si>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</si>
  <si>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</si>
  <si>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</si>
  <si>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</si>
  <si>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</si>
  <si>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</si>
  <si>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</si>
  <si>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</si>
  <si>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</si>
  <si>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</si>
  <si>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</si>
  <si>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</si>
  <si>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</si>
  <si>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</si>
  <si>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</si>
  <si>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</si>
  <si>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</si>
  <si>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</si>
  <si>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</si>
  <si>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</si>
  <si>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</si>
  <si>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</si>
  <si>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</si>
  <si>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</si>
  <si>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</si>
  <si>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</si>
  <si>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</si>
  <si>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</si>
  <si>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</si>
  <si>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</si>
  <si>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</si>
  <si>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</si>
  <si>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</si>
  <si>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</si>
  <si>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</si>
  <si>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</si>
  <si>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</si>
  <si>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</si>
  <si>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</si>
  <si>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</si>
  <si>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</si>
  <si>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</si>
  <si>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</si>
  <si>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</si>
  <si>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</si>
  <si>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</si>
  <si>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</si>
  <si>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</si>
  <si>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</si>
  <si>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</si>
  <si>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</si>
  <si>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</si>
  <si>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</si>
  <si>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</si>
  <si>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</si>
  <si>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</si>
  <si>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</si>
  <si>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</si>
  <si>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</si>
  <si>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</si>
  <si>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</si>
  <si>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</si>
  <si>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</si>
  <si>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</si>
  <si>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</si>
  <si>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</si>
  <si>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</si>
  <si>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</si>
  <si>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</si>
  <si>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</si>
  <si>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</si>
  <si>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</si>
  <si>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</si>
  <si>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</si>
  <si>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</si>
  <si>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</si>
  <si>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</si>
  <si>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</si>
  <si>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</si>
  <si>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</si>
  <si>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</si>
  <si>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</si>
  <si>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</si>
  <si>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</si>
  <si>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</si>
  <si>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</si>
  <si>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</si>
  <si>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</si>
  <si>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</si>
  <si>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</si>
  <si>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</si>
  <si>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</si>
  <si>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</si>
  <si>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</si>
  <si>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</si>
  <si>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</si>
  <si>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</si>
  <si>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</si>
  <si>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</si>
  <si>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</si>
  <si>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</si>
  <si>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</si>
  <si>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</si>
  <si>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</si>
  <si>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</si>
  <si>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</si>
  <si>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</si>
  <si>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</si>
  <si>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</si>
  <si>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</si>
  <si>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</si>
  <si>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</si>
  <si>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</si>
  <si>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</si>
  <si>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</si>
  <si>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</si>
  <si>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</si>
  <si>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</si>
  <si>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</si>
  <si>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</si>
  <si>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</si>
  <si>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</si>
  <si>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</si>
  <si>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</si>
  <si>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</si>
  <si>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</si>
  <si>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</si>
  <si>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</si>
  <si>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</si>
  <si>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</si>
  <si>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</si>
  <si>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</si>
  <si>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</si>
  <si>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</si>
  <si>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</si>
  <si>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</si>
  <si>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</si>
  <si>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</si>
  <si>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</si>
  <si>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</si>
  <si>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</si>
  <si>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</si>
  <si>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</si>
  <si>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</si>
  <si>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</si>
  <si>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</si>
  <si>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</si>
  <si>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</si>
  <si>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</si>
  <si>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</si>
  <si>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</si>
  <si>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</si>
  <si>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</si>
  <si>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</si>
  <si>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</si>
  <si>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</si>
  <si>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</si>
  <si>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</si>
  <si>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</si>
  <si>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</si>
  <si>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</si>
  <si>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</si>
  <si>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</si>
  <si>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</si>
  <si>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</si>
  <si>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</si>
  <si>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</si>
  <si>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</si>
  <si>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</si>
  <si>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</si>
  <si>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</si>
  <si>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</si>
  <si>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</si>
  <si>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</si>
  <si>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</si>
  <si>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</si>
  <si>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</si>
  <si>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</si>
  <si>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</si>
  <si>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</si>
  <si>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</si>
  <si>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</si>
  <si>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</si>
  <si>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</si>
  <si>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</si>
  <si>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</si>
  <si>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</si>
  <si>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</si>
  <si>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</si>
  <si>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</si>
  <si>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</si>
  <si>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</si>
  <si>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</si>
  <si>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</si>
  <si>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</si>
  <si>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</si>
  <si>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</si>
  <si>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</si>
  <si>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</si>
  <si>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</si>
  <si>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</si>
  <si>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</si>
  <si>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</si>
  <si>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</si>
  <si>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</si>
  <si>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</si>
  <si>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</si>
  <si>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</si>
  <si>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</si>
  <si>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</si>
  <si>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</si>
  <si>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</si>
  <si>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</si>
  <si>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</si>
  <si>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</si>
  <si>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</si>
  <si>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</si>
  <si>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</si>
  <si>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</si>
  <si>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</si>
  <si>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</si>
  <si>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</si>
  <si>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</si>
  <si>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</si>
  <si>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</si>
  <si>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</si>
  <si>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</si>
  <si>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</si>
  <si>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</si>
  <si>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</si>
  <si>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</si>
  <si>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</si>
  <si>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</si>
  <si>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</si>
  <si>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</si>
  <si>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</si>
  <si>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</si>
  <si>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</si>
  <si>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</si>
  <si>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</si>
  <si>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</si>
  <si>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</si>
  <si>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</si>
  <si>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</si>
  <si>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</si>
  <si>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</si>
  <si>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</si>
  <si>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</si>
  <si>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</si>
  <si>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</si>
  <si>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</si>
  <si>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</si>
  <si>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</si>
  <si>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</si>
  <si>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</si>
  <si>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</si>
  <si>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</si>
  <si>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</si>
  <si>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</si>
  <si>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</si>
  <si>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</si>
  <si>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</si>
  <si>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</si>
  <si>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</si>
  <si>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</si>
  <si>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</si>
  <si>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</si>
  <si>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</si>
  <si>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</si>
  <si>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</si>
  <si>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</si>
  <si>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</si>
  <si>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</si>
  <si>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</si>
  <si>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</si>
  <si>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</si>
  <si>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</si>
  <si>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</si>
  <si>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</si>
  <si>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</si>
  <si>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</si>
  <si>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</si>
  <si>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</si>
  <si>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</si>
  <si>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</si>
  <si>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</si>
  <si>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</si>
  <si>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</si>
  <si>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</si>
  <si>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</si>
  <si>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</si>
  <si>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</si>
  <si>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</si>
  <si>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</si>
  <si>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</si>
  <si>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</si>
  <si>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</si>
  <si>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</si>
  <si>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</si>
  <si>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</si>
  <si>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</si>
  <si>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</si>
  <si>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</si>
  <si>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</si>
  <si>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</si>
  <si>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</si>
  <si>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</si>
  <si>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</si>
  <si>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</si>
  <si>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</si>
  <si>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</si>
  <si>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</si>
  <si>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</si>
  <si>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</si>
  <si>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</si>
  <si>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</si>
  <si>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</si>
  <si>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</si>
  <si>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</si>
  <si>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</si>
  <si>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</si>
  <si>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</si>
  <si>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</si>
  <si>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</si>
  <si>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</si>
  <si>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</si>
  <si>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</si>
  <si>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</si>
  <si>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</si>
  <si>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</si>
  <si>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</si>
  <si>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</si>
  <si>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</si>
  <si>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</si>
  <si>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</si>
  <si>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</si>
  <si>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</si>
  <si>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</si>
  <si>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</si>
  <si>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</si>
  <si>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</si>
  <si>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</si>
  <si>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</si>
  <si>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</si>
  <si>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</si>
  <si>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</si>
  <si>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</si>
  <si>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</si>
  <si>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</si>
  <si>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</si>
  <si>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</si>
  <si>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</si>
  <si>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</si>
  <si>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</si>
  <si>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</si>
  <si>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</si>
  <si>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</si>
  <si>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</si>
  <si>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</si>
  <si>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</si>
  <si>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</si>
  <si>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</si>
  <si>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</si>
  <si>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</si>
  <si>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</si>
  <si>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</si>
  <si>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</si>
  <si>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</si>
  <si>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</si>
  <si>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</si>
  <si>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</si>
  <si>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</si>
  <si>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</si>
  <si>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</si>
  <si>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</si>
  <si>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</si>
  <si>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</si>
  <si>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</si>
  <si>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</si>
  <si>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</si>
  <si>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</si>
  <si>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</si>
  <si>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</si>
  <si>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</si>
  <si>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</si>
  <si>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</si>
  <si>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</si>
  <si>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</si>
  <si>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</si>
  <si>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</si>
  <si>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</si>
  <si>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</si>
  <si>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</si>
  <si>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</si>
  <si>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</si>
  <si>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</si>
  <si>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</si>
  <si>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</si>
  <si>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</si>
  <si>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</si>
  <si>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</si>
  <si>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</si>
  <si>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</si>
  <si>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</si>
  <si>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</si>
  <si>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</si>
  <si>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</si>
  <si>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</si>
  <si>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</si>
  <si>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</si>
  <si>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</si>
  <si>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</si>
  <si>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</si>
  <si>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</si>
  <si>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</si>
  <si>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</si>
  <si>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</si>
  <si>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</si>
  <si>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</si>
  <si>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</si>
  <si>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</si>
  <si>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</si>
  <si>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</si>
  <si>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</si>
  <si>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</si>
  <si>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</si>
  <si>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</si>
  <si>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</si>
  <si>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</si>
  <si>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</si>
  <si>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</si>
  <si>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</si>
  <si>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</si>
  <si>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</si>
  <si>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</si>
  <si>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</si>
  <si>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</si>
  <si>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</si>
  <si>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</si>
  <si>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</si>
  <si>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</si>
  <si>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</si>
  <si>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</si>
  <si>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</si>
  <si>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</si>
  <si>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</si>
  <si>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</si>
  <si>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</si>
  <si>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</si>
  <si>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</si>
  <si>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</si>
  <si>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</si>
  <si>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</si>
  <si>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</si>
  <si>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</si>
  <si>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</si>
  <si>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</si>
  <si>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</si>
  <si>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</si>
  <si>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</si>
  <si>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</si>
  <si>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</si>
  <si>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</si>
  <si>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</si>
  <si>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</si>
  <si>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</si>
  <si>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</si>
  <si>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</si>
  <si>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</si>
  <si>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</si>
  <si>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</si>
  <si>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</si>
  <si>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</si>
  <si>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</si>
  <si>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</si>
  <si>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</si>
  <si>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</si>
  <si>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</si>
  <si>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</si>
  <si>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</si>
  <si>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</si>
  <si>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</si>
  <si>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</si>
  <si>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</si>
  <si>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</si>
  <si>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</si>
  <si>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</si>
  <si>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</si>
  <si>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</si>
  <si>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</si>
  <si>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</si>
  <si>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</si>
  <si>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</si>
  <si>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</si>
  <si>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</si>
  <si>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</si>
  <si>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</si>
  <si>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</si>
  <si>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</si>
  <si>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</si>
  <si>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</si>
  <si>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</si>
  <si>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</si>
  <si>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</si>
  <si>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</si>
  <si>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</si>
  <si>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</si>
  <si>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</si>
  <si>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</si>
  <si>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</si>
  <si>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</si>
  <si>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</si>
  <si>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</si>
  <si>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</si>
  <si>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</si>
  <si>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</si>
  <si>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</si>
  <si>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</si>
  <si>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</si>
  <si>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</si>
  <si>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</si>
  <si>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</si>
  <si>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</si>
  <si>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</si>
  <si>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</si>
  <si>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</si>
  <si>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</si>
  <si>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</si>
  <si>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</si>
  <si>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</si>
  <si>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</si>
  <si>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</si>
  <si>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</si>
  <si>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</si>
  <si>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</si>
  <si>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</si>
  <si>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</si>
  <si>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</si>
  <si>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</si>
  <si>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</si>
  <si>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</si>
  <si>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</si>
  <si>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</si>
  <si>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</si>
  <si>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</si>
  <si>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</si>
  <si>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</si>
  <si>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</si>
  <si>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</si>
  <si>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</si>
  <si>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</si>
  <si>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</si>
  <si>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</si>
  <si>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</si>
  <si>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</si>
  <si>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</si>
  <si>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</si>
  <si>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</si>
  <si>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</si>
  <si>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</si>
  <si>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</si>
  <si>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</si>
  <si>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</si>
  <si>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</si>
  <si>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</si>
  <si>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</si>
  <si>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</si>
  <si>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</si>
  <si>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</si>
  <si>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</si>
  <si>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</si>
  <si>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</si>
  <si>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</si>
  <si>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</si>
  <si>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</si>
  <si>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</si>
  <si>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</si>
  <si>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</si>
  <si>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</si>
  <si>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</si>
  <si>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</si>
  <si>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</si>
  <si>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</si>
  <si>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</si>
  <si>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</si>
  <si>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</si>
  <si>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</si>
  <si>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</si>
  <si>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</si>
  <si>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</si>
  <si>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</si>
  <si>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</si>
  <si>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</si>
  <si>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</si>
  <si>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</si>
  <si>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</si>
  <si>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</si>
  <si>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</si>
  <si>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</si>
  <si>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</si>
  <si>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</si>
  <si>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</si>
  <si>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</si>
  <si>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</si>
  <si>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</si>
  <si>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</si>
  <si>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</si>
  <si>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</si>
  <si>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</si>
  <si>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</si>
  <si>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</si>
  <si>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</si>
  <si>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</si>
  <si>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</si>
  <si>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</si>
  <si>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</si>
  <si>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</si>
  <si>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</si>
  <si>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</si>
  <si>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</si>
  <si>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</si>
  <si>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</si>
  <si>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</si>
  <si>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</si>
  <si>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</si>
  <si>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</si>
  <si>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</si>
  <si>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</si>
  <si>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</si>
  <si>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</si>
  <si>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</si>
  <si>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</si>
  <si>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</si>
  <si>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</si>
  <si>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</si>
  <si>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</si>
  <si>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</si>
  <si>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</si>
  <si>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</si>
  <si>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</si>
  <si>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</si>
  <si>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</si>
  <si>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</si>
  <si>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</si>
  <si>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</si>
  <si>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</si>
  <si>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</si>
  <si>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</si>
  <si>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</si>
  <si>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</si>
  <si>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</si>
  <si>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</si>
  <si>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</si>
  <si>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</si>
  <si>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</si>
  <si>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</si>
  <si>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</si>
  <si>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</si>
  <si>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</si>
  <si>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</si>
  <si>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</si>
  <si>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</si>
  <si>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</si>
  <si>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</si>
  <si>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</si>
  <si>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</si>
  <si>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</si>
  <si>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</si>
  <si>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</si>
  <si>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</si>
  <si>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</si>
  <si>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</si>
  <si>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</si>
  <si>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</si>
  <si>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</si>
  <si>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</si>
  <si>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</si>
  <si>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</si>
  <si>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</si>
  <si>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</si>
  <si>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</si>
  <si>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</si>
  <si>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</si>
  <si>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</si>
  <si>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</si>
  <si>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</si>
  <si>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</si>
  <si>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</si>
  <si>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</si>
  <si>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</si>
  <si>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</si>
  <si>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</si>
  <si>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</si>
  <si>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</si>
  <si>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</si>
  <si>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</si>
  <si>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</si>
  <si>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</si>
  <si>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</si>
  <si>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</si>
  <si>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</si>
  <si>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</si>
  <si>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</si>
  <si>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</si>
  <si>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</si>
  <si>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</si>
  <si>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</si>
  <si>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</si>
  <si>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</si>
  <si>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</si>
  <si>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</si>
  <si>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</si>
  <si>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</si>
  <si>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</si>
  <si>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</si>
  <si>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</si>
  <si>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</si>
  <si>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</si>
  <si>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</si>
  <si>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</si>
  <si>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</si>
  <si>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</si>
  <si>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</si>
  <si>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</si>
  <si>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</si>
  <si>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</si>
  <si>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</si>
  <si>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</si>
  <si>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</si>
  <si>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</si>
  <si>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</si>
  <si>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</si>
  <si>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</si>
  <si>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</si>
  <si>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</si>
  <si>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</si>
  <si>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</si>
  <si>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</si>
  <si>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</si>
  <si>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</si>
  <si>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</si>
  <si>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</si>
  <si>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</si>
  <si>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</si>
  <si>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</si>
  <si>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</si>
  <si>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</si>
  <si>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</si>
  <si>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</si>
  <si>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</si>
  <si>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</si>
  <si>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</si>
  <si>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</si>
  <si>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</si>
  <si>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</si>
  <si>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</si>
  <si>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</si>
  <si>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</si>
  <si>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</si>
  <si>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</si>
  <si>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</si>
  <si>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</si>
  <si>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</si>
  <si>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</si>
  <si>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</si>
  <si>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</si>
  <si>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</si>
  <si>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</si>
  <si>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</si>
  <si>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</si>
  <si>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</si>
  <si>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</si>
  <si>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</si>
  <si>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</si>
  <si>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</si>
  <si>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</si>
  <si>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</si>
  <si>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</si>
  <si>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</si>
  <si>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</si>
  <si>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</si>
  <si>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</si>
  <si>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</si>
  <si>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</si>
  <si>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</si>
  <si>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</si>
  <si>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</si>
  <si>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</si>
  <si>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</si>
  <si>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</si>
  <si>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</si>
  <si>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</si>
  <si>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</si>
  <si>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</si>
  <si>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</si>
  <si>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</si>
  <si>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</si>
  <si>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</si>
  <si>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</si>
  <si>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</si>
  <si>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</si>
  <si>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</si>
  <si>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</si>
  <si>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</si>
  <si>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</si>
  <si>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</si>
  <si>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</si>
  <si>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</si>
  <si>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</si>
  <si>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</si>
  <si>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</si>
  <si>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</si>
  <si>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</si>
  <si>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</si>
  <si>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</si>
  <si>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</si>
  <si>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</si>
  <si>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</si>
  <si>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</si>
  <si>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</si>
  <si>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</si>
  <si>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</si>
  <si>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</si>
  <si>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</si>
  <si>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</si>
  <si>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</si>
  <si>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</si>
  <si>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</si>
  <si>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</si>
  <si>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</si>
  <si>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</si>
  <si>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</si>
  <si>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</si>
  <si>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</si>
  <si>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</si>
  <si>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</si>
  <si>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</si>
  <si>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</si>
  <si>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</si>
  <si>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</si>
  <si>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</si>
  <si>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</si>
  <si>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</si>
  <si>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</si>
  <si>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</si>
  <si>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</si>
  <si>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</si>
  <si>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</si>
  <si>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</si>
  <si>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</si>
  <si>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</si>
  <si>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</si>
  <si>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</si>
  <si>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</si>
  <si>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</si>
  <si>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</si>
  <si>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</si>
  <si>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</si>
  <si>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</si>
  <si>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</si>
  <si>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</si>
  <si>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</si>
  <si>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</si>
  <si>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</si>
  <si>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</si>
  <si>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</si>
  <si>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</si>
  <si>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</si>
  <si>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</si>
  <si>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</si>
  <si>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</si>
  <si>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</si>
  <si>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</si>
  <si>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</si>
  <si>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</si>
  <si>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</si>
  <si>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</si>
  <si>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</si>
  <si>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</si>
  <si>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</si>
  <si>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</si>
  <si>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</si>
  <si>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</si>
  <si>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</si>
  <si>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</si>
  <si>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</si>
  <si>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</si>
  <si>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</si>
  <si>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</si>
  <si>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</si>
  <si>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</si>
  <si>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</si>
  <si>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</si>
  <si>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</si>
  <si>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</si>
  <si>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</si>
  <si>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</si>
  <si>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</si>
  <si>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</si>
  <si>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</si>
  <si>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</si>
  <si>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</si>
  <si>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</si>
  <si>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</si>
  <si>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</si>
  <si>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</si>
  <si>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</si>
  <si>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</si>
  <si>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</si>
  <si>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</si>
  <si>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</si>
  <si>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</si>
  <si>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</si>
  <si>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</si>
  <si>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</si>
  <si>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</si>
  <si>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</si>
  <si>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</si>
  <si>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</si>
  <si>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</si>
  <si>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</si>
  <si>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</si>
  <si>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</si>
  <si>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</si>
  <si>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</si>
  <si>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</si>
  <si>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</si>
  <si>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</si>
  <si>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</si>
  <si>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</si>
  <si>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</si>
  <si>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</si>
  <si>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</si>
  <si>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</si>
  <si>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</si>
  <si>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</si>
  <si>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</si>
  <si>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</si>
  <si>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</si>
  <si>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</si>
  <si>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</si>
  <si>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</si>
  <si>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</si>
  <si>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</si>
  <si>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</si>
  <si>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</si>
  <si>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</si>
  <si>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</si>
  <si>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</si>
  <si>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</si>
  <si>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</si>
  <si>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</si>
  <si>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</si>
  <si>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</si>
  <si>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</si>
  <si>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</si>
  <si>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</si>
  <si>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</si>
  <si>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</si>
  <si>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</si>
  <si>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</si>
  <si>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</si>
  <si>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</si>
  <si>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</si>
  <si>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</si>
  <si>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</si>
  <si>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</si>
  <si>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</si>
  <si>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</si>
  <si>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</si>
  <si>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</si>
  <si>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</si>
  <si>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</si>
  <si>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</si>
  <si>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</si>
  <si>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</si>
  <si>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</si>
  <si>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</si>
  <si>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</si>
  <si>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</si>
  <si>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</si>
  <si>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</si>
  <si>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</si>
  <si>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</si>
  <si>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</si>
  <si>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</si>
  <si>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</si>
  <si>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</si>
  <si>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</si>
  <si>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</si>
  <si>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</si>
  <si>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</si>
  <si>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</si>
  <si>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</si>
  <si>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</si>
  <si>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</si>
  <si>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</si>
  <si>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</si>
  <si>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</si>
  <si>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</si>
  <si>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</si>
  <si>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</si>
  <si>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</si>
  <si>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</si>
  <si>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</si>
  <si>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</si>
  <si>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</si>
  <si>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</si>
  <si>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</si>
  <si>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</si>
  <si>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</si>
  <si>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</si>
  <si>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</si>
  <si>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</si>
  <si>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</si>
  <si>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</si>
  <si>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</si>
  <si>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</si>
  <si>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</si>
  <si>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</si>
  <si>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</si>
  <si>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</si>
  <si>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</si>
  <si>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</si>
  <si>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</si>
  <si>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</si>
  <si>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</si>
  <si>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</si>
  <si>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</si>
  <si>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</si>
  <si>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</si>
  <si>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</si>
  <si>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</si>
  <si>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</si>
  <si>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</si>
  <si>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</si>
  <si>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</si>
  <si>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</si>
  <si>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</si>
  <si>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</si>
  <si>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</si>
  <si>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</si>
  <si>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</si>
  <si>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</si>
  <si>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</si>
  <si>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</si>
  <si>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</si>
  <si>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</si>
  <si>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</si>
  <si>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</si>
  <si>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</si>
  <si>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</si>
  <si>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</si>
  <si>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</si>
  <si>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</si>
  <si>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</si>
  <si>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</si>
  <si>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</si>
  <si>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</si>
  <si>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</si>
  <si>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</si>
  <si>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</si>
  <si>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</si>
  <si>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</si>
  <si>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</si>
  <si>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</si>
  <si>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</si>
  <si>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</si>
  <si>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</si>
  <si>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</si>
  <si>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</si>
  <si>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</si>
  <si>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</si>
  <si>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</si>
  <si>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</si>
  <si>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</si>
  <si>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</si>
  <si>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</si>
  <si>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</si>
  <si>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</si>
  <si>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</si>
  <si>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</si>
  <si>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</si>
  <si>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</si>
  <si>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</si>
  <si>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</si>
  <si>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</si>
  <si>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</si>
  <si>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</si>
  <si>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</si>
  <si>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</si>
  <si>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</si>
  <si>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</si>
  <si>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</si>
  <si>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</si>
  <si>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</si>
  <si>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</si>
  <si>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</si>
  <si>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</si>
  <si>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</si>
  <si>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</si>
  <si>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</si>
  <si>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</si>
  <si>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</si>
  <si>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</si>
  <si>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</si>
  <si>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</si>
  <si>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</si>
  <si>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</si>
  <si>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</si>
  <si>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</si>
  <si>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</si>
  <si>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</si>
  <si>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</si>
  <si>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</si>
  <si>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</si>
  <si>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</si>
  <si>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</si>
  <si>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</si>
  <si>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</si>
  <si>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</si>
  <si>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</si>
  <si>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</si>
  <si>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</si>
  <si>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</si>
  <si>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</si>
  <si>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</si>
  <si>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</si>
  <si>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</si>
  <si>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</si>
  <si>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</si>
  <si>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</si>
  <si>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</si>
  <si>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</si>
  <si>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</si>
  <si>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</si>
  <si>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</si>
  <si>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</si>
  <si>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</si>
  <si>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</si>
  <si>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</si>
  <si>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</si>
  <si>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</si>
  <si>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</si>
  <si>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</si>
  <si>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</si>
  <si>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</si>
  <si>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</si>
  <si>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</si>
  <si>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</si>
  <si>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</si>
  <si>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</si>
  <si>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</si>
  <si>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</si>
  <si>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</si>
  <si>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</si>
  <si>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</si>
  <si>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</si>
  <si>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</si>
  <si>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</si>
  <si>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</si>
  <si>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</si>
  <si>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</si>
  <si>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</si>
  <si>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</si>
  <si>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</si>
  <si>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</si>
  <si>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</si>
  <si>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</si>
  <si>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</si>
  <si>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</si>
  <si>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</si>
  <si>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</si>
  <si>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</si>
  <si>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</si>
  <si>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</si>
  <si>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</si>
  <si>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</si>
  <si>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</si>
  <si>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</si>
  <si>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</si>
  <si>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</si>
  <si>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</si>
  <si>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</si>
  <si>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</si>
  <si>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</si>
  <si>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</si>
  <si>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</si>
  <si>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</si>
  <si>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</si>
  <si>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</si>
  <si>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</si>
  <si>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</si>
  <si>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</si>
  <si>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</si>
  <si>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</si>
  <si>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</si>
  <si>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</si>
  <si>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</si>
  <si>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</si>
  <si>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</si>
  <si>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</si>
  <si>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</si>
  <si>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</si>
  <si>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</si>
  <si>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</si>
  <si>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</si>
  <si>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</si>
  <si>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</si>
  <si>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</si>
  <si>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</si>
  <si>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</si>
  <si>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</si>
  <si>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</si>
  <si>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</si>
  <si>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</si>
  <si>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</si>
  <si>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</si>
  <si>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</si>
  <si>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</si>
  <si>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</si>
  <si>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</si>
  <si>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</si>
  <si>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</si>
  <si>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</si>
  <si>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</si>
  <si>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</si>
  <si>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</si>
  <si>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</si>
  <si>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</si>
  <si>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</si>
  <si>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</si>
  <si>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</si>
  <si>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</si>
  <si>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</si>
  <si>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</si>
  <si>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</si>
  <si>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</si>
  <si>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</si>
  <si>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</si>
  <si>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</si>
  <si>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</si>
  <si>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</si>
  <si>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</si>
  <si>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</si>
  <si>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</si>
  <si>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</si>
  <si>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</si>
  <si>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</si>
  <si>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</si>
  <si>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</si>
  <si>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</si>
  <si>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</si>
  <si>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</si>
  <si>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</si>
  <si>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</si>
  <si>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</si>
  <si>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</si>
  <si>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</si>
  <si>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</si>
  <si>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</si>
  <si>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</si>
  <si>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</si>
  <si>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</si>
  <si>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</si>
  <si>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</si>
  <si>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</si>
  <si>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</si>
  <si>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</si>
  <si>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</si>
  <si>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</si>
  <si>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</si>
  <si>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</si>
  <si>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</si>
  <si>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</si>
  <si>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</si>
  <si>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</si>
  <si>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</si>
  <si>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</si>
  <si>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</si>
  <si>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</si>
  <si>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</si>
  <si>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</si>
  <si>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</si>
  <si>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</si>
  <si>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</si>
  <si>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</si>
  <si>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</si>
  <si>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</si>
  <si>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</si>
  <si>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</si>
  <si>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</si>
  <si>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</si>
  <si>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</si>
  <si>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</si>
  <si>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</si>
  <si>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</si>
  <si>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</si>
  <si>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</si>
  <si>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</si>
  <si>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</si>
  <si>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</si>
  <si>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</si>
  <si>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</si>
  <si>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</si>
  <si>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</si>
  <si>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</si>
  <si>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</si>
  <si>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</si>
  <si>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</si>
  <si>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</si>
  <si>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</si>
  <si>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</si>
  <si>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</si>
  <si>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</si>
  <si>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</si>
  <si>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</si>
  <si>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</si>
  <si>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</si>
  <si>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</si>
  <si>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</si>
  <si>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</si>
  <si>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</si>
  <si>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</si>
  <si>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</si>
  <si>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</si>
  <si>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</si>
  <si>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</si>
  <si>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</si>
  <si>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</si>
  <si>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</si>
  <si>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</si>
  <si>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</si>
  <si>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</si>
  <si>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</si>
  <si>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</si>
  <si>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</si>
  <si>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</si>
  <si>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</si>
  <si>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</si>
  <si>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</si>
  <si>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</si>
  <si>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</si>
  <si>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</si>
  <si>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</si>
  <si>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</si>
  <si>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</si>
  <si>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</si>
  <si>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</si>
  <si>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</si>
  <si>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</si>
  <si>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</si>
  <si>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</si>
  <si>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</si>
  <si>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</si>
  <si>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</si>
  <si>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</si>
  <si>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</si>
  <si>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</si>
  <si>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</si>
  <si>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</si>
  <si>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</si>
  <si>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</si>
  <si>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</si>
  <si>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</si>
  <si>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</si>
  <si>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</si>
  <si>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</si>
  <si>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</si>
  <si>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</si>
  <si>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</si>
  <si>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</si>
  <si>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</si>
  <si>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</si>
  <si>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</si>
  <si>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</si>
  <si>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</si>
  <si>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</si>
  <si>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</si>
  <si>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</si>
  <si>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</si>
  <si>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</si>
  <si>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</si>
  <si>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</si>
  <si>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</si>
  <si>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</si>
  <si>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</si>
  <si>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</si>
  <si>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</si>
  <si>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</si>
  <si>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</si>
  <si>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</si>
  <si>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</si>
  <si>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</si>
  <si>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</si>
  <si>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</si>
  <si>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</si>
  <si>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</si>
  <si>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</si>
  <si>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</si>
  <si>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</si>
  <si>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</si>
  <si>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</si>
  <si>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</si>
  <si>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</si>
  <si>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</si>
  <si>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</si>
  <si>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</si>
  <si>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</si>
  <si>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</si>
  <si>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</si>
  <si>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</si>
  <si>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</si>
  <si>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</si>
  <si>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</si>
  <si>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</si>
  <si>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</si>
  <si>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</si>
  <si>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</si>
  <si>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</si>
  <si>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</si>
  <si>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</si>
  <si>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</si>
  <si>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</si>
  <si>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</si>
  <si>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</si>
  <si>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</si>
  <si>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</si>
  <si>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</si>
  <si>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</si>
  <si>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</si>
  <si>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</si>
  <si>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</si>
  <si>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</si>
  <si>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</si>
  <si>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</si>
  <si>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</si>
  <si>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</si>
  <si>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</si>
  <si>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</si>
  <si>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</si>
  <si>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</si>
  <si>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</si>
  <si>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</si>
  <si>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</si>
  <si>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</si>
  <si>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</si>
  <si>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</si>
  <si>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</si>
  <si>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</si>
  <si>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</si>
  <si>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</si>
  <si>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</si>
  <si>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</si>
  <si>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</si>
  <si>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</si>
  <si>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</si>
  <si>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</si>
  <si>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</si>
  <si>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</si>
  <si>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</si>
  <si>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</si>
  <si>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</si>
  <si>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</si>
  <si>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</si>
  <si>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</si>
  <si>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</si>
  <si>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</si>
  <si>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</si>
  <si>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</si>
  <si>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</si>
  <si>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</si>
  <si>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</si>
  <si>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</si>
  <si>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</si>
  <si>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</si>
  <si>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</si>
  <si>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</si>
  <si>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</si>
  <si>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</si>
  <si>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</si>
  <si>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</si>
  <si>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</si>
  <si>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</si>
  <si>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</si>
  <si>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</si>
  <si>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</si>
  <si>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</si>
  <si>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</si>
  <si>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</si>
  <si>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</si>
  <si>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</si>
  <si>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</si>
  <si>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</si>
  <si>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</si>
  <si>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</si>
  <si>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</si>
  <si>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</si>
  <si>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</si>
  <si>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</si>
  <si>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</si>
  <si>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</si>
  <si>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</si>
  <si>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</si>
  <si>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</si>
  <si>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</si>
  <si>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</si>
  <si>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</si>
  <si>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</si>
  <si>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</si>
  <si>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</si>
  <si>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</si>
  <si>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</si>
  <si>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</si>
  <si>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</si>
  <si>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</si>
  <si>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</si>
  <si>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</si>
  <si>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</si>
  <si>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</si>
  <si>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</si>
  <si>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</si>
  <si>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</si>
  <si>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</si>
  <si>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</si>
  <si>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</si>
  <si>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</si>
  <si>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</si>
  <si>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</si>
  <si>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</si>
  <si>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</si>
  <si>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</si>
  <si>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</si>
  <si>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</si>
  <si>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</si>
  <si>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</si>
  <si>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</si>
  <si>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</si>
  <si>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</si>
  <si>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</si>
  <si>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</si>
  <si>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</si>
  <si>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</si>
  <si>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</si>
  <si>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</si>
  <si>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</si>
  <si>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</si>
  <si>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</si>
  <si>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</si>
  <si>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</si>
  <si>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</si>
  <si>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</si>
  <si>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</si>
  <si>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</si>
  <si>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</si>
  <si>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</si>
  <si>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</si>
  <si>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</si>
  <si>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</si>
  <si>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</si>
  <si>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</si>
  <si>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</si>
  <si>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</si>
  <si>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</si>
  <si>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</si>
  <si>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</si>
  <si>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</si>
  <si>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</si>
  <si>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</si>
  <si>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</si>
  <si>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</si>
  <si>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</si>
  <si>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</si>
  <si>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</si>
  <si>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</si>
  <si>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</si>
  <si>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</si>
  <si>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</si>
  <si>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</si>
  <si>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</si>
  <si>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</si>
  <si>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</si>
  <si>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</si>
  <si>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</si>
  <si>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</si>
  <si>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</si>
  <si>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</si>
  <si>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</si>
  <si>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</si>
  <si>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</si>
  <si>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</si>
  <si>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</si>
  <si>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</si>
  <si>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</si>
  <si>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</si>
  <si>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</si>
  <si>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</si>
  <si>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</si>
  <si>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</si>
  <si>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</si>
  <si>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</si>
  <si>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</si>
  <si>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</si>
  <si>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</si>
  <si>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</si>
  <si>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</si>
  <si>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</si>
  <si>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</si>
  <si>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</si>
  <si>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</si>
  <si>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</si>
  <si>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</si>
  <si>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</si>
  <si>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</si>
  <si>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</si>
  <si>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</si>
  <si>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</si>
  <si>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</si>
  <si>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</si>
  <si>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</si>
  <si>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</si>
  <si>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</si>
  <si>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</si>
  <si>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</si>
  <si>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</si>
  <si>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</si>
  <si>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</si>
  <si>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</si>
  <si>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</si>
  <si>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</si>
  <si>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</si>
  <si>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</si>
  <si>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</si>
  <si>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</si>
  <si>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</si>
  <si>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</si>
  <si>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</si>
  <si>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</si>
  <si>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</si>
  <si>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</si>
  <si>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</si>
  <si>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</si>
  <si>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</si>
  <si>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</si>
  <si>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</si>
  <si>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</si>
  <si>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</si>
  <si>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</si>
  <si>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</si>
  <si>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</si>
  <si>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</si>
  <si>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</si>
  <si>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</si>
  <si>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</si>
  <si>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</si>
  <si>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</si>
  <si>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</si>
  <si>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</si>
  <si>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</si>
  <si>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</si>
  <si>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</si>
  <si>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</si>
  <si>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</si>
  <si>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</si>
  <si>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</si>
  <si>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</si>
  <si>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</si>
  <si>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</si>
  <si>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</si>
  <si>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</si>
  <si>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</si>
  <si>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</si>
  <si>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</si>
  <si>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</si>
  <si>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</si>
  <si>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</si>
  <si>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</si>
  <si>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</si>
  <si>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</si>
  <si>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</si>
  <si>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</si>
  <si>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</si>
  <si>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</si>
  <si>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</si>
  <si>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</si>
  <si>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</si>
  <si>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</si>
  <si>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</si>
  <si>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</si>
  <si>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</si>
  <si>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</si>
  <si>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</si>
  <si>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</si>
  <si>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</si>
  <si>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</si>
  <si>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</si>
  <si>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</si>
  <si>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</si>
  <si>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</si>
  <si>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</si>
  <si>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</si>
  <si>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</si>
  <si>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</si>
  <si>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</si>
  <si>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</si>
  <si>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</si>
  <si>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</si>
  <si>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</si>
  <si>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</si>
  <si>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</si>
  <si>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</si>
  <si>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</si>
  <si>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</si>
  <si>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</si>
  <si>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</si>
  <si>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</si>
  <si>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</si>
  <si>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</si>
  <si>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</si>
  <si>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</si>
  <si>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</si>
  <si>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</si>
  <si>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</si>
  <si>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</si>
  <si>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</si>
  <si>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</si>
  <si>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</si>
  <si>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</si>
  <si>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</si>
  <si>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</si>
  <si>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</si>
  <si>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</si>
  <si>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</si>
  <si>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</si>
  <si>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</si>
  <si>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</si>
  <si>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</si>
  <si>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</si>
  <si>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</si>
  <si>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</si>
  <si>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</si>
  <si>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</si>
  <si>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</si>
  <si>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</si>
  <si>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</si>
  <si>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</si>
  <si>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</si>
  <si>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</si>
  <si>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</si>
  <si>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</si>
  <si>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</si>
  <si>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</si>
  <si>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</si>
  <si>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</si>
  <si>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</si>
  <si>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</si>
  <si>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</si>
  <si>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</si>
  <si>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</si>
  <si>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</si>
  <si>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</si>
  <si>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</si>
  <si>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</si>
  <si>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</si>
  <si>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</si>
  <si>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</si>
  <si>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</si>
  <si>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</si>
  <si>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</si>
  <si>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</si>
  <si>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</si>
  <si>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</si>
  <si>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</si>
  <si>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</si>
  <si>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</si>
  <si>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</si>
  <si>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</si>
  <si>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</si>
  <si>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</si>
  <si>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</si>
  <si>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</si>
  <si>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</si>
  <si>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</si>
  <si>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</si>
  <si>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</si>
  <si>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</si>
  <si>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</si>
  <si>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</si>
  <si>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</si>
  <si>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</si>
  <si>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</si>
  <si>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</si>
  <si>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</si>
  <si>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</si>
  <si>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</si>
  <si>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</si>
  <si>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</si>
  <si>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</si>
  <si>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</si>
  <si>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</si>
  <si>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</si>
  <si>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</si>
  <si>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</si>
  <si>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</si>
  <si>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</si>
  <si>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</si>
  <si>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</si>
  <si>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</si>
  <si>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</si>
  <si>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</si>
  <si>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</si>
  <si>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</si>
  <si>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</si>
  <si>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</si>
  <si>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</si>
  <si>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</si>
  <si>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</si>
  <si>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</si>
  <si>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</si>
  <si>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</si>
  <si>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</si>
  <si>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</si>
  <si>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</si>
  <si>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</si>
  <si>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</si>
  <si>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</si>
  <si>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</si>
  <si>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</si>
  <si>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</si>
  <si>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</si>
  <si>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</si>
  <si>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</si>
  <si>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</si>
  <si>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</si>
  <si>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</si>
  <si>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</si>
  <si>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</si>
  <si>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</si>
  <si>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</si>
  <si>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</si>
  <si>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</si>
  <si>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</si>
  <si>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</si>
  <si>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</si>
  <si>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</si>
  <si>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</si>
  <si>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</si>
  <si>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</si>
  <si>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</si>
  <si>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</si>
  <si>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</si>
  <si>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</si>
  <si>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</si>
  <si>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</si>
  <si>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</si>
  <si>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</si>
  <si>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</si>
  <si>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</si>
  <si>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</si>
  <si>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</si>
  <si>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</si>
  <si>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</si>
  <si>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</si>
  <si>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</si>
  <si>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</si>
  <si>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</si>
  <si>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</si>
  <si>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</si>
  <si>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</si>
  <si>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</si>
  <si>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</si>
  <si>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</si>
  <si>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</si>
  <si>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</si>
  <si>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</si>
  <si>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</si>
  <si>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</si>
  <si>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</si>
  <si>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</si>
  <si>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</si>
  <si>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</si>
  <si>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</si>
  <si>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</si>
  <si>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</si>
  <si>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</si>
  <si>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</si>
  <si>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</si>
  <si>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</si>
  <si>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</si>
  <si>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</si>
  <si>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</si>
  <si>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</si>
  <si>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</si>
  <si>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</si>
  <si>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</si>
  <si>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</si>
  <si>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</si>
  <si>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</si>
  <si>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</si>
  <si>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</si>
  <si>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</si>
  <si>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</si>
  <si>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</si>
  <si>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</si>
  <si>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</si>
  <si>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</si>
  <si>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</si>
  <si>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</si>
  <si>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</si>
  <si>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</si>
  <si>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</si>
  <si>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</si>
  <si>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</si>
  <si>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</si>
  <si>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</si>
  <si>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</si>
  <si>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</si>
  <si>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</si>
  <si>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</si>
  <si>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</si>
  <si>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</si>
  <si>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</si>
  <si>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</si>
  <si>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</si>
  <si>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</si>
  <si>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</si>
  <si>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</si>
  <si>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</si>
  <si>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</si>
  <si>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</si>
  <si>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</si>
  <si>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</si>
  <si>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</si>
  <si>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</si>
  <si>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</si>
  <si>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</si>
  <si>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</si>
  <si>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</si>
  <si>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</si>
  <si>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</si>
  <si>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</si>
  <si>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</si>
  <si>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</si>
  <si>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</si>
  <si>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</si>
  <si>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</si>
  <si>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</si>
  <si>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</si>
  <si>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</si>
  <si>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</si>
  <si>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</si>
  <si>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</si>
  <si>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</si>
  <si>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</si>
  <si>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</si>
  <si>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</si>
  <si>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</si>
  <si>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</si>
  <si>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</si>
  <si>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</si>
  <si>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</si>
  <si>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</si>
  <si>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</si>
  <si>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</si>
  <si>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</si>
  <si>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</si>
  <si>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</si>
  <si>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</si>
  <si>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</si>
  <si>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</si>
  <si>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</si>
  <si>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</si>
  <si>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</si>
  <si>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</si>
  <si>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</si>
  <si>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</si>
  <si>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</si>
  <si>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</si>
  <si>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</si>
  <si>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</si>
  <si>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</si>
  <si>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</si>
  <si>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</si>
  <si>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</si>
  <si>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</si>
  <si>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</si>
  <si>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</si>
  <si>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</si>
  <si>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</si>
  <si>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</si>
  <si>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</si>
  <si>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</si>
  <si>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</si>
  <si>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</si>
  <si>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</si>
  <si>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</si>
  <si>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</si>
  <si>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</si>
  <si>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</si>
  <si>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</si>
  <si>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</si>
  <si>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</si>
  <si>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</si>
  <si>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</si>
  <si>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</si>
  <si>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</si>
  <si>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</si>
  <si>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</si>
  <si>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</si>
  <si>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</si>
  <si>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</si>
  <si>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</si>
  <si>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</si>
  <si>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</si>
  <si>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</si>
  <si>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</si>
  <si>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</si>
  <si>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</si>
  <si>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</si>
  <si>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</si>
  <si>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</si>
  <si>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</si>
  <si>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</si>
  <si>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</si>
  <si>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</si>
  <si>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</si>
  <si>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</si>
  <si>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</si>
  <si>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</si>
  <si>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</si>
  <si>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</si>
  <si>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</si>
  <si>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</si>
  <si>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</si>
  <si>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</si>
  <si>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</si>
  <si>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</si>
  <si>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</si>
  <si>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</si>
  <si>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</si>
  <si>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</si>
  <si>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</si>
  <si>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</si>
  <si>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</si>
  <si>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</si>
  <si>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</si>
  <si>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</si>
  <si>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</si>
  <si>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</si>
  <si>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</si>
  <si>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</si>
  <si>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</si>
  <si>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</si>
  <si>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</si>
  <si>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</si>
  <si>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</si>
  <si>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</si>
  <si>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</si>
  <si>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</si>
  <si>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</si>
  <si>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</si>
  <si>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</si>
  <si>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</si>
  <si>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</si>
  <si>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</si>
  <si>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</si>
  <si>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</si>
  <si>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</si>
  <si>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</si>
  <si>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</si>
  <si>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</si>
  <si>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</si>
  <si>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</si>
  <si>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</si>
  <si>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</si>
  <si>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</si>
  <si>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</si>
  <si>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</si>
  <si>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</si>
  <si>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</si>
  <si>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</si>
  <si>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</si>
  <si>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</si>
  <si>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</si>
  <si>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</si>
  <si>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</si>
  <si>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</si>
  <si>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</si>
  <si>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</si>
  <si>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</si>
  <si>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</si>
  <si>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</si>
  <si>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</si>
  <si>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</si>
  <si>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</si>
  <si>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</si>
  <si>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</si>
  <si>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</si>
  <si>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</si>
  <si>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</si>
  <si>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</si>
  <si>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</si>
  <si>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</si>
  <si>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</si>
  <si>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</si>
  <si>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</si>
  <si>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</si>
  <si>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</si>
  <si>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</si>
  <si>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</si>
  <si>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</si>
  <si>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</si>
  <si>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</si>
  <si>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</si>
  <si>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</si>
  <si>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</si>
  <si>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</si>
  <si>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</si>
  <si>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</si>
  <si>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</si>
  <si>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</si>
  <si>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</si>
  <si>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</si>
  <si>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</si>
  <si>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</si>
  <si>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</si>
  <si>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</si>
  <si>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</si>
  <si>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</si>
  <si>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</si>
  <si>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</si>
  <si>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</si>
  <si>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</si>
  <si>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</si>
  <si>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</si>
  <si>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</si>
  <si>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</si>
  <si>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</si>
  <si>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</si>
  <si>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</si>
  <si>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</si>
  <si>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</si>
  <si>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</si>
  <si>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</si>
  <si>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</si>
  <si>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</si>
  <si>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</si>
  <si>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</si>
  <si>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</si>
  <si>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</si>
  <si>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</si>
  <si>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</si>
  <si>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</si>
  <si>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</si>
  <si>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</si>
  <si>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</si>
  <si>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</si>
  <si>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</si>
  <si>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</si>
  <si>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</si>
  <si>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</si>
  <si>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</si>
  <si>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</si>
  <si>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</si>
  <si>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</si>
  <si>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</si>
  <si>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</si>
  <si>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</si>
  <si>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</si>
  <si>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</si>
  <si>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</si>
  <si>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</si>
  <si>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</si>
  <si>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</si>
  <si>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</si>
  <si>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</si>
  <si>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</si>
  <si>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</si>
  <si>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</si>
  <si>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</si>
  <si>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</si>
  <si>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</si>
  <si>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</si>
  <si>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</si>
  <si>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</si>
  <si>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</si>
  <si>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</si>
  <si>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</si>
  <si>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</si>
  <si>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</si>
  <si>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</si>
  <si>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</si>
  <si>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</si>
  <si>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</si>
  <si>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</si>
  <si>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</si>
  <si>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</si>
  <si>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</si>
  <si>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</si>
  <si>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</si>
  <si>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</si>
  <si>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</si>
  <si>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</si>
  <si>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</si>
  <si>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</si>
  <si>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</si>
  <si>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</si>
  <si>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</si>
  <si>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</si>
  <si>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</si>
  <si>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</si>
  <si>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</si>
  <si>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</si>
  <si>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</si>
  <si>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</si>
  <si>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</si>
  <si>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</si>
  <si>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</si>
  <si>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</si>
  <si>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</si>
  <si>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</si>
  <si>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</si>
  <si>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</si>
  <si>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</si>
  <si>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</si>
  <si>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</si>
  <si>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</si>
  <si>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</si>
  <si>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</si>
  <si>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</si>
  <si>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</si>
  <si>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</si>
  <si>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</si>
  <si>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</si>
  <si>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</si>
  <si>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</si>
  <si>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</si>
  <si>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</si>
  <si>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</si>
  <si>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</si>
  <si>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</si>
  <si>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</si>
  <si>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</si>
  <si>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</si>
  <si>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</si>
  <si>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</si>
  <si>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</si>
  <si>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</si>
  <si>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</si>
  <si>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</si>
  <si>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</si>
  <si>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</si>
  <si>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</si>
  <si>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</si>
  <si>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</si>
  <si>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</si>
  <si>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</si>
  <si>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</si>
  <si>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</si>
  <si>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</si>
  <si>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</si>
  <si>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</si>
  <si>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</si>
  <si>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</si>
  <si>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</si>
  <si>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</si>
  <si>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</si>
  <si>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</si>
  <si>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</si>
  <si>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</si>
  <si>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</si>
  <si>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</si>
  <si>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</si>
  <si>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</si>
  <si>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</si>
  <si>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</si>
  <si>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</si>
  <si>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</si>
  <si>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</si>
  <si>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</si>
  <si>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</si>
  <si>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</si>
  <si>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</si>
  <si>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</si>
  <si>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</si>
  <si>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</si>
  <si>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</si>
  <si>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</si>
  <si>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</si>
  <si>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</si>
  <si>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</si>
  <si>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</si>
  <si>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</si>
  <si>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</si>
  <si>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</si>
  <si>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</si>
  <si>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</si>
  <si>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</si>
  <si>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</si>
  <si>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</si>
  <si>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</si>
  <si>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</si>
  <si>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</si>
  <si>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</si>
  <si>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</si>
  <si>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</si>
  <si>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</si>
  <si>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</si>
  <si>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</si>
  <si>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</si>
  <si>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</si>
  <si>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</si>
  <si>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</si>
  <si>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</si>
  <si>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</si>
  <si>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</si>
  <si>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</si>
  <si>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</si>
  <si>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</si>
  <si>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</si>
  <si>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</si>
  <si>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</si>
  <si>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</si>
  <si>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</si>
  <si>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</si>
  <si>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</si>
  <si>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</si>
  <si>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</si>
  <si>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</si>
  <si>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</si>
  <si>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</si>
  <si>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</si>
  <si>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</si>
  <si>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</si>
  <si>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</si>
  <si>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</si>
  <si>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</si>
  <si>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</si>
  <si>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</si>
  <si>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</si>
  <si>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</si>
  <si>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</si>
  <si>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</si>
  <si>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</si>
  <si>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</si>
  <si>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</si>
  <si>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</si>
  <si>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</si>
  <si>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</si>
  <si>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</si>
  <si>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</si>
  <si>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</si>
  <si>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</si>
  <si>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</si>
  <si>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</si>
  <si>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</si>
  <si>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</si>
  <si>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</si>
  <si>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</si>
  <si>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</si>
  <si>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</si>
  <si>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</si>
  <si>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</si>
  <si>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</si>
  <si>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</si>
  <si>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</si>
  <si>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</si>
  <si>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</si>
  <si>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</si>
  <si>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</si>
  <si>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</si>
  <si>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</si>
  <si>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</si>
  <si>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</si>
  <si>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</si>
  <si>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</si>
  <si>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</si>
  <si>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</si>
  <si>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</si>
  <si>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</si>
  <si>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</si>
  <si>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</si>
  <si>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</si>
  <si>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</si>
  <si>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</si>
  <si>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</si>
  <si>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</si>
  <si>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</si>
  <si>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</si>
  <si>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</si>
  <si>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</si>
  <si>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</si>
  <si>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</si>
  <si>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</si>
  <si>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</si>
  <si>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</si>
  <si>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</si>
  <si>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</si>
  <si>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</si>
  <si>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</si>
  <si>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</si>
  <si>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</si>
  <si>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</si>
  <si>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</si>
  <si>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</si>
  <si>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</si>
  <si>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</si>
  <si>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</si>
  <si>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</si>
  <si>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</si>
  <si>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</si>
  <si>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</si>
  <si>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</si>
  <si>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</si>
  <si>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</si>
  <si>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</si>
  <si>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</si>
  <si>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</si>
  <si>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</si>
  <si>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</si>
  <si>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</si>
  <si>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</si>
  <si>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</si>
  <si>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</si>
  <si>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</si>
  <si>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</si>
  <si>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</si>
  <si>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</si>
  <si>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</si>
  <si>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</si>
  <si>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</si>
  <si>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</si>
  <si>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</si>
  <si>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</si>
  <si>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</si>
  <si>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</si>
  <si>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</si>
  <si>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</si>
  <si>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</si>
  <si>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</si>
  <si>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</si>
  <si>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</si>
  <si>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</si>
  <si>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</si>
  <si>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</si>
  <si>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</si>
  <si>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</si>
  <si>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</si>
  <si>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</si>
  <si>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</si>
  <si>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</si>
  <si>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</si>
  <si>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</si>
  <si>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</si>
  <si>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</si>
  <si>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</si>
  <si>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</si>
  <si>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</si>
  <si>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</si>
  <si>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</si>
  <si>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</si>
  <si>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</si>
  <si>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</si>
  <si>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</si>
  <si>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</si>
  <si>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</si>
  <si>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</si>
  <si>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</si>
  <si>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</si>
  <si>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</si>
  <si>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</si>
  <si>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</si>
  <si>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</si>
  <si>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</si>
  <si>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</si>
  <si>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</si>
  <si>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</si>
  <si>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</si>
  <si>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</si>
  <si>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</si>
  <si>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</si>
  <si>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</si>
  <si>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</si>
  <si>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</si>
  <si>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</si>
  <si>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</si>
  <si>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</si>
  <si>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</si>
  <si>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</si>
  <si>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</si>
  <si>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</si>
  <si>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</si>
  <si>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</si>
  <si>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</si>
  <si>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</si>
  <si>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</si>
  <si>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</si>
  <si>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</si>
  <si>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</si>
  <si>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</si>
  <si>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</si>
  <si>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</si>
  <si>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</si>
  <si>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</si>
  <si>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</si>
  <si>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</si>
  <si>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</si>
  <si>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</si>
  <si>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</si>
  <si>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</si>
  <si>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</si>
  <si>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</si>
  <si>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</si>
  <si>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</si>
  <si>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</si>
  <si>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</si>
  <si>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</si>
  <si>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</si>
  <si>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</si>
  <si>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</si>
  <si>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</si>
  <si>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</si>
  <si>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</si>
  <si>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</si>
  <si>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</si>
  <si>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</si>
  <si>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</si>
  <si>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</si>
  <si>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</si>
  <si>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</si>
  <si>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</si>
  <si>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</si>
  <si>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</si>
  <si>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</si>
  <si>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</si>
  <si>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</si>
  <si>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</si>
  <si>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</si>
  <si>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</si>
  <si>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</si>
  <si>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</si>
  <si>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</si>
  <si>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</si>
  <si>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</si>
  <si>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</si>
  <si>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</si>
  <si>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</si>
  <si>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</si>
  <si>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</si>
  <si>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</si>
  <si>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</si>
  <si>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</si>
  <si>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</si>
  <si>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</si>
  <si>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</si>
  <si>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</si>
  <si>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</si>
  <si>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</si>
  <si>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</si>
  <si>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</si>
  <si>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</si>
  <si>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</si>
  <si>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</si>
  <si>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</si>
  <si>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</si>
  <si>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</si>
  <si>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</si>
  <si>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</si>
  <si>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</si>
  <si>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</si>
  <si>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</si>
  <si>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</si>
  <si>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</si>
  <si>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</si>
  <si>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</si>
  <si>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</si>
  <si>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</si>
  <si>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</si>
  <si>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</si>
  <si>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</si>
  <si>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</si>
  <si>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</si>
  <si>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</si>
  <si>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</si>
  <si>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</si>
  <si>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</si>
  <si>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</si>
  <si>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</si>
  <si>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</si>
  <si>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</si>
  <si>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</si>
  <si>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</si>
  <si>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</si>
  <si>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</si>
  <si>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</si>
  <si>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</si>
  <si>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</si>
  <si>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</si>
  <si>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</si>
  <si>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</si>
  <si>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</si>
  <si>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</si>
  <si>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</si>
  <si>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</si>
  <si>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</si>
  <si>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</si>
  <si>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</si>
  <si>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</si>
  <si>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</si>
  <si>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</si>
  <si>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</si>
  <si>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</si>
  <si>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</si>
  <si>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</si>
  <si>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</si>
  <si>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</si>
  <si>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</si>
  <si>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</si>
  <si>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</si>
  <si>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</si>
  <si>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</si>
  <si>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</si>
  <si>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</si>
  <si>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</si>
  <si>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</si>
  <si>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</si>
  <si>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</si>
  <si>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</si>
  <si>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</si>
  <si>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</si>
  <si>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</si>
  <si>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</si>
  <si>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</si>
  <si>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</si>
  <si>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</si>
  <si>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</si>
  <si>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</si>
  <si>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</si>
  <si>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</si>
  <si>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</si>
  <si>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</si>
  <si>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</si>
  <si>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</si>
  <si>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</si>
  <si>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</si>
  <si>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</si>
  <si>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</si>
  <si>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</si>
  <si>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</si>
  <si>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</si>
  <si>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</si>
  <si>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</si>
  <si>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</si>
  <si>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</si>
  <si>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</si>
  <si>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</si>
  <si>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</si>
  <si>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</si>
  <si>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</si>
  <si>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</si>
  <si>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</si>
  <si>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</si>
  <si>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</si>
  <si>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</si>
  <si>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</si>
  <si>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</si>
  <si>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</si>
  <si>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</si>
  <si>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</si>
  <si>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</si>
  <si>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</si>
  <si>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</si>
  <si>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</si>
  <si>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</si>
  <si>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</si>
  <si>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</si>
  <si>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</si>
  <si>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</si>
  <si>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</si>
  <si>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</si>
  <si>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</si>
  <si>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</si>
  <si>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</si>
  <si>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</si>
  <si>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</si>
  <si>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</si>
  <si>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</si>
  <si>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</si>
  <si>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</si>
  <si>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</si>
  <si>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</si>
  <si>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</si>
  <si>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</si>
  <si>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</si>
  <si>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</si>
  <si>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</si>
  <si>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</si>
  <si>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</si>
  <si>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</si>
  <si>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</si>
  <si>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</si>
  <si>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</si>
  <si>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</si>
  <si>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</si>
  <si>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</si>
  <si>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</si>
  <si>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</si>
  <si>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</si>
  <si>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</si>
  <si>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</si>
  <si>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</si>
  <si>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</si>
  <si>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</si>
  <si>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</si>
  <si>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</si>
  <si>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</si>
  <si>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</si>
  <si>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</si>
  <si>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</si>
  <si>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</si>
  <si>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</si>
  <si>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</si>
  <si>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</si>
  <si>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</si>
  <si>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</si>
  <si>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</si>
  <si>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</si>
  <si>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</si>
  <si>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</si>
  <si>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</si>
  <si>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</si>
  <si>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</si>
  <si>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</si>
  <si>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</si>
  <si>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</si>
  <si>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</si>
  <si>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</si>
  <si>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</si>
  <si>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</si>
  <si>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</si>
  <si>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</si>
  <si>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</si>
  <si>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</si>
  <si>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</si>
  <si>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</si>
  <si>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</si>
  <si>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</si>
  <si>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</si>
  <si>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</si>
  <si>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</si>
  <si>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</si>
  <si>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</si>
  <si>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</si>
  <si>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</si>
  <si>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</si>
  <si>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</si>
  <si>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</si>
  <si>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</si>
  <si>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</si>
  <si>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</si>
  <si>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</si>
  <si>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</si>
  <si>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</si>
  <si>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</si>
  <si>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</si>
  <si>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</si>
  <si>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</si>
  <si>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</si>
  <si>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</si>
  <si>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</si>
  <si>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</si>
  <si>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</si>
  <si>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</si>
  <si>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</si>
  <si>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</si>
  <si>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</si>
  <si>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</si>
  <si>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</si>
  <si>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</si>
  <si>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</si>
  <si>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</si>
  <si>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</si>
  <si>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</si>
  <si>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</si>
  <si>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</si>
  <si>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</si>
  <si>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</si>
  <si>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</si>
  <si>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</si>
  <si>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</si>
  <si>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</si>
  <si>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</si>
  <si>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</si>
  <si>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</si>
  <si>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</si>
  <si>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</si>
  <si>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</si>
  <si>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</si>
  <si>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</si>
  <si>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</si>
  <si>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</si>
  <si>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</si>
  <si>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</si>
  <si>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</si>
  <si>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</si>
  <si>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</si>
  <si>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</si>
  <si>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</si>
  <si>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</si>
  <si>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</si>
  <si>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</si>
  <si>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</si>
  <si>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</si>
  <si>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</si>
  <si>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</si>
  <si>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</si>
  <si>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</si>
  <si>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</si>
  <si>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</si>
  <si>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</si>
  <si>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</si>
  <si>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</si>
  <si>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</si>
  <si>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</si>
  <si>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</si>
  <si>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</si>
  <si>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</si>
  <si>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</si>
  <si>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</si>
  <si>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</si>
  <si>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</si>
  <si>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</si>
  <si>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</si>
  <si>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</si>
  <si>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</si>
  <si>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</si>
  <si>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</si>
  <si>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</si>
  <si>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</si>
  <si>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</si>
  <si>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</si>
  <si>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</si>
  <si>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</si>
  <si>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</si>
  <si>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</si>
  <si>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</si>
  <si>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</si>
  <si>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</si>
  <si>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</si>
  <si>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</si>
  <si>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</si>
  <si>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</si>
  <si>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</si>
  <si>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</si>
  <si>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</si>
  <si>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</si>
  <si>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</si>
  <si>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</si>
  <si>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</si>
  <si>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</si>
  <si>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</si>
  <si>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</si>
  <si>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</si>
  <si>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</si>
  <si>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</si>
  <si>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</si>
  <si>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</si>
  <si>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</si>
  <si>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</si>
  <si>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</si>
  <si>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</si>
  <si>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</si>
  <si>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</si>
  <si>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</si>
  <si>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</si>
  <si>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</si>
  <si>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</si>
  <si>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</si>
  <si>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</si>
  <si>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</si>
  <si>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</si>
  <si>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</si>
  <si>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</si>
  <si>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</si>
  <si>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</si>
  <si>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</si>
  <si>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</si>
  <si>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</si>
  <si>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</si>
  <si>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</si>
  <si>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</si>
  <si>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</si>
  <si>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</si>
  <si>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</si>
  <si>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</si>
  <si>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</si>
  <si>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</si>
  <si>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</si>
  <si>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</si>
  <si>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</si>
  <si>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</si>
  <si>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</si>
  <si>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</si>
  <si>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</si>
  <si>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</si>
  <si>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</si>
  <si>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</si>
  <si>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</si>
  <si>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</si>
  <si>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</si>
  <si>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</si>
  <si>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</si>
  <si>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</si>
  <si>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</si>
  <si>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</si>
  <si>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</si>
  <si>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</si>
  <si>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</si>
  <si>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</si>
  <si>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</si>
  <si>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</si>
  <si>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</si>
  <si>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</si>
  <si>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</si>
  <si>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</si>
  <si>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</si>
  <si>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</si>
  <si>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</si>
  <si>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</si>
  <si>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</si>
  <si>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</si>
  <si>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</si>
  <si>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</si>
  <si>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</si>
  <si>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</si>
  <si>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</si>
  <si>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</si>
  <si>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</si>
  <si>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</si>
  <si>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</si>
  <si>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</si>
  <si>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</si>
  <si>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</si>
  <si>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</si>
  <si>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</si>
  <si>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</si>
  <si>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</si>
  <si>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</si>
  <si>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</si>
  <si>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</si>
  <si>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</si>
  <si>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</si>
  <si>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</si>
  <si>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</si>
  <si>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</si>
  <si>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</si>
  <si>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</si>
  <si>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</si>
  <si>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</si>
  <si>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</si>
  <si>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</si>
  <si>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</si>
  <si>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</si>
  <si>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</si>
  <si>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</si>
  <si>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</si>
  <si>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</si>
  <si>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</si>
  <si>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</si>
  <si>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</si>
  <si>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</si>
  <si>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</si>
  <si>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</si>
  <si>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</si>
  <si>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</si>
  <si>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</si>
  <si>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</si>
  <si>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</si>
  <si>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</si>
  <si>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</si>
  <si>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</si>
  <si>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</si>
  <si>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</si>
  <si>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</si>
  <si>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</si>
  <si>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</si>
  <si>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</si>
  <si>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</si>
  <si>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</si>
  <si>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</si>
  <si>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</si>
  <si>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</si>
  <si>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</si>
  <si>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</si>
  <si>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</si>
  <si>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</si>
  <si>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</si>
  <si>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</si>
  <si>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</si>
  <si>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</si>
  <si>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</si>
  <si>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</si>
  <si>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</si>
  <si>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</si>
  <si>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</si>
  <si>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</si>
  <si>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</si>
  <si>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</si>
  <si>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</si>
  <si>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</si>
  <si>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</si>
  <si>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</si>
  <si>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</si>
  <si>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</si>
  <si>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</si>
  <si>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</si>
  <si>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</si>
  <si>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</si>
  <si>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</si>
  <si>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</si>
  <si>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</si>
  <si>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</si>
  <si>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</si>
  <si>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</si>
  <si>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</si>
  <si>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</si>
  <si>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</si>
  <si>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</si>
  <si>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</si>
  <si>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</si>
  <si>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</si>
  <si>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</si>
  <si>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</si>
  <si>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</si>
  <si>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</si>
  <si>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</si>
  <si>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</si>
  <si>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</si>
  <si>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</si>
  <si>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</si>
  <si>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</si>
  <si>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</si>
  <si>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</si>
  <si>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</si>
  <si>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</si>
  <si>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</si>
  <si>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</si>
  <si>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</si>
  <si>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</si>
  <si>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</si>
  <si>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</si>
  <si>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</si>
  <si>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</si>
  <si>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</si>
  <si>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</si>
  <si>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</si>
  <si>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</si>
  <si>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</si>
  <si>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</si>
  <si>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</si>
  <si>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</si>
  <si>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</si>
  <si>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</si>
  <si>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</si>
  <si>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</si>
  <si>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</si>
  <si>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</si>
  <si>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</si>
  <si>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</si>
  <si>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</si>
  <si>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</si>
  <si>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</si>
  <si>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</si>
  <si>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</si>
  <si>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</si>
  <si>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</si>
  <si>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</si>
  <si>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</si>
  <si>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</si>
  <si>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</si>
  <si>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</si>
  <si>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</si>
  <si>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</si>
  <si>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</si>
  <si>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</si>
  <si>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</si>
  <si>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</si>
  <si>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</si>
  <si>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</si>
  <si>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</si>
  <si>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</si>
  <si>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</si>
  <si>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</si>
  <si>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</si>
  <si>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</si>
  <si>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</si>
  <si>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</si>
  <si>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</si>
  <si>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</si>
  <si>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</si>
  <si>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</si>
  <si>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</si>
  <si>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</si>
  <si>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</si>
  <si>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</si>
  <si>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</si>
  <si>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</si>
  <si>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</si>
  <si>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</si>
  <si>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</si>
  <si>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</si>
  <si>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</si>
  <si>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</si>
  <si>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</si>
  <si>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</si>
  <si>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</si>
  <si>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</si>
  <si>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</si>
  <si>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</si>
  <si>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</si>
  <si>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</si>
  <si>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</si>
  <si>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</si>
  <si>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</si>
  <si>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</si>
  <si>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</si>
  <si>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</si>
  <si>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</si>
  <si>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</si>
  <si>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</si>
  <si>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</si>
  <si>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</si>
  <si>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</si>
  <si>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</si>
  <si>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</si>
  <si>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</si>
  <si>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</si>
  <si>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</si>
  <si>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</si>
  <si>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</si>
  <si>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</si>
  <si>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</si>
  <si>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</si>
  <si>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</si>
  <si>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</si>
  <si>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</si>
  <si>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</si>
  <si>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</si>
  <si>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</si>
  <si>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</si>
  <si>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</si>
  <si>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</si>
  <si>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</si>
  <si>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</si>
  <si>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</si>
  <si>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</si>
  <si>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</si>
  <si>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</si>
  <si>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</si>
  <si>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</si>
  <si>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</si>
  <si>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</si>
  <si>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</si>
  <si>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</si>
  <si>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</si>
  <si>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</si>
  <si>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</si>
  <si>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</si>
  <si>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</si>
  <si>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</si>
  <si>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</si>
  <si>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</si>
  <si>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</si>
  <si>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</si>
  <si>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</si>
  <si>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</si>
  <si>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</si>
  <si>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</si>
  <si>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</si>
  <si>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</si>
  <si>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</si>
  <si>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</si>
  <si>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</si>
  <si>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</si>
  <si>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</si>
  <si>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</si>
  <si>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</si>
  <si>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</si>
  <si>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</si>
  <si>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</si>
  <si>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</si>
  <si>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</si>
  <si>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</si>
  <si>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</si>
  <si>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</si>
  <si>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</si>
  <si>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</si>
  <si>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</si>
  <si>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</si>
  <si>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</si>
  <si>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</si>
  <si>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</si>
  <si>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</si>
  <si>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</si>
  <si>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</si>
  <si>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</si>
  <si>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</si>
  <si>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</si>
  <si>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</si>
  <si>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</si>
  <si>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</si>
  <si>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</si>
  <si>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</si>
  <si>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</si>
  <si>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</si>
  <si>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</si>
  <si>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</si>
  <si>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</si>
  <si>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</si>
  <si>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</si>
  <si>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</si>
  <si>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</si>
  <si>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</si>
  <si>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</si>
  <si>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</si>
  <si>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</si>
  <si>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</si>
  <si>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</si>
  <si>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</si>
  <si>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</si>
  <si>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</si>
  <si>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</si>
  <si>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</si>
  <si>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</si>
  <si>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</si>
  <si>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</si>
  <si>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</si>
  <si>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</si>
  <si>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</si>
  <si>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</si>
  <si>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</si>
  <si>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</si>
  <si>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</si>
  <si>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</si>
  <si>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</si>
  <si>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</si>
  <si>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</si>
  <si>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</si>
  <si>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</si>
  <si>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</si>
  <si>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</si>
  <si>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</si>
  <si>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</si>
  <si>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</si>
  <si>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</si>
  <si>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</si>
  <si>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</si>
  <si>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</si>
  <si>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</si>
  <si>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</si>
  <si>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</si>
  <si>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</si>
  <si>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</si>
  <si>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</si>
  <si>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</si>
  <si>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</si>
  <si>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</si>
  <si>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</si>
  <si>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</si>
  <si>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</si>
  <si>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</si>
  <si>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</si>
  <si>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</si>
  <si>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</si>
  <si>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</si>
  <si>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</si>
  <si>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</si>
  <si>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</si>
  <si>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</si>
  <si>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</si>
  <si>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</si>
  <si>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</si>
  <si>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</si>
  <si>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</si>
  <si>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</si>
  <si>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</si>
  <si>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</si>
  <si>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</si>
  <si>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</si>
  <si>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</si>
  <si>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</si>
  <si>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</si>
  <si>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</si>
  <si>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</si>
  <si>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</si>
  <si>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</si>
  <si>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</si>
  <si>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</si>
  <si>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</si>
  <si>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</si>
  <si>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</si>
  <si>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</si>
  <si>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</si>
  <si>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</si>
  <si>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</si>
  <si>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</si>
  <si>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</si>
  <si>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</si>
  <si>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</si>
  <si>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</si>
  <si>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</si>
  <si>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</si>
  <si>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</si>
  <si>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</si>
  <si>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</si>
  <si>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</si>
  <si>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</si>
  <si>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</si>
  <si>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</si>
  <si>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</si>
  <si>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</si>
  <si>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</si>
  <si>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</si>
  <si>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</si>
  <si>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</si>
  <si>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</si>
  <si>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</si>
  <si>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</si>
  <si>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</si>
  <si>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</si>
  <si>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</si>
  <si>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</si>
  <si>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</si>
  <si>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</si>
  <si>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</si>
  <si>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</si>
  <si>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</si>
  <si>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</si>
  <si>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</si>
  <si>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</si>
  <si>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</si>
  <si>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</si>
  <si>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</si>
  <si>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</si>
  <si>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</si>
  <si>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</si>
  <si>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</si>
  <si>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</si>
  <si>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</si>
  <si>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</si>
  <si>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</si>
  <si>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</si>
  <si>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</si>
  <si>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</si>
  <si>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</si>
  <si>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</si>
  <si>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</si>
  <si>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</si>
  <si>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</si>
  <si>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</si>
  <si>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</si>
  <si>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</si>
  <si>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</si>
  <si>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</si>
  <si>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</si>
  <si>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</si>
  <si>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</si>
  <si>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</si>
  <si>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</si>
  <si>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</si>
  <si>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</si>
  <si>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</si>
  <si>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</si>
  <si>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</si>
  <si>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</si>
  <si>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</si>
  <si>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</si>
  <si>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</si>
  <si>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</si>
  <si>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</si>
  <si>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</si>
  <si>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</si>
  <si>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</si>
  <si>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</si>
  <si>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</si>
  <si>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</si>
  <si>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</si>
  <si>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</si>
  <si>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</si>
  <si>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</si>
  <si>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</si>
  <si>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</si>
  <si>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</si>
  <si>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</si>
  <si>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</si>
  <si>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</si>
  <si>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</si>
  <si>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</si>
  <si>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</si>
  <si>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</si>
  <si>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</si>
  <si>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</si>
  <si>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</si>
  <si>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</si>
  <si>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</si>
  <si>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</si>
  <si>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</si>
  <si>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</si>
  <si>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</si>
  <si>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</si>
  <si>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</si>
  <si>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</si>
  <si>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</si>
  <si>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</si>
  <si>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</si>
  <si>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</si>
  <si>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</si>
  <si>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</si>
  <si>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</si>
  <si>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</si>
  <si>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</si>
  <si>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</si>
  <si>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</si>
  <si>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</si>
  <si>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</si>
  <si>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</si>
  <si>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</si>
  <si>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</si>
  <si>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</si>
  <si>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</si>
  <si>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</si>
  <si>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</si>
  <si>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</si>
  <si>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</si>
  <si>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Lynn Diffell</t>
  </si>
  <si>
    <t>Finance Manager</t>
  </si>
  <si>
    <t>ldiffell@ghblp.org</t>
  </si>
  <si>
    <t>616-607-1267</t>
  </si>
  <si>
    <t>Municipal Employees Retirement System</t>
  </si>
  <si>
    <t>Level Percent</t>
  </si>
  <si>
    <t>Yes</t>
  </si>
  <si>
    <t>Grand Haven Board of Light and Power</t>
  </si>
  <si>
    <t>Grand Haven BLP Retiree Medical Plan</t>
  </si>
  <si>
    <t>Level Dollar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</si>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</sst>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tabSelected="1" zoomScaleNormal="100" workbookViewId="0">
      <pane xSplit="3" topLeftCell="D1" activePane="topRight" state="frozenSplit"/>
      <selection activeCell="G26" sqref="G26"/>
      <selection pane="topRight" activeCell="G26" sqref="G26"/>
    </sheetView>
  </sheetViews>
  <sheetFormatPr defaultColWidth="9.140625" defaultRowHeight="15.75" x14ac:dyDescent="0.25"/>
  <cols>
    <col min="1" max="1" width="7.140625" style="39" customWidth="1"/>
    <col min="2" max="2" width="41.85546875" style="39" customWidth="1"/>
    <col min="3" max="3" width="48.7109375" style="39" customWidth="1"/>
    <col min="4" max="4" width="54" style="116" customWidth="1"/>
    <col min="5" max="5" width="27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25">
      <c r="A2" s="218" t="s">
        <v>7480</v>
      </c>
      <c r="B2" s="218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.75" x14ac:dyDescent="0.25">
      <c r="A3" s="222" t="s">
        <v>7302</v>
      </c>
      <c r="B3" s="222"/>
      <c r="C3" s="222"/>
      <c r="D3" s="222"/>
      <c r="E3" s="47"/>
      <c r="F3" s="96"/>
      <c r="G3" s="97"/>
      <c r="H3" s="97"/>
      <c r="I3" s="97"/>
      <c r="J3" s="97"/>
    </row>
    <row r="4" spans="1:19" ht="16.5" thickBot="1" x14ac:dyDescent="0.3">
      <c r="A4" s="16"/>
      <c r="B4" s="16"/>
      <c r="C4" s="16"/>
      <c r="D4" s="128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7481</v>
      </c>
      <c r="C5" s="68" t="s">
        <v>7500</v>
      </c>
      <c r="D5" s="225" t="s">
        <v>7474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114" t="s">
        <v>10</v>
      </c>
      <c r="C6" s="110" t="s">
        <v>6077</v>
      </c>
      <c r="D6" s="226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7218</v>
      </c>
      <c r="C7" s="69" t="str">
        <f>IFERROR(VLOOKUP(C6,'Unit Type'!B2:C7179,2,FALSE),"")</f>
        <v>Drain District</v>
      </c>
      <c r="D7" s="226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7317</v>
      </c>
      <c r="C8" s="112" t="str">
        <f>IFERROR(VLOOKUP(C6,'Unit Type'!B2:E7179,4,FALSE),"")</f>
        <v>June</v>
      </c>
      <c r="D8" s="226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7308</v>
      </c>
      <c r="C9" s="70">
        <v>2024</v>
      </c>
      <c r="D9" s="227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7280</v>
      </c>
      <c r="C10" s="65" t="s">
        <v>7493</v>
      </c>
      <c r="D10" s="228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7282</v>
      </c>
      <c r="C11" s="65" t="s">
        <v>7494</v>
      </c>
      <c r="D11" s="226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7281</v>
      </c>
      <c r="C12" s="66" t="s">
        <v>7495</v>
      </c>
      <c r="D12" s="226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13</v>
      </c>
      <c r="C13" s="67" t="s">
        <v>7496</v>
      </c>
      <c r="D13" s="229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129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149999999999999" customHeight="1" x14ac:dyDescent="0.25">
      <c r="A15" s="16"/>
      <c r="B15" s="10" t="s">
        <v>7222</v>
      </c>
      <c r="C15" s="11" t="s">
        <v>7497</v>
      </c>
      <c r="D15" s="219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149999999999999" customHeight="1" x14ac:dyDescent="0.25">
      <c r="A16" s="16"/>
      <c r="B16" s="12" t="s">
        <v>7223</v>
      </c>
      <c r="C16" s="4"/>
      <c r="D16" s="220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149999999999999" customHeight="1" x14ac:dyDescent="0.25">
      <c r="A17" s="16"/>
      <c r="B17" s="12" t="s">
        <v>7219</v>
      </c>
      <c r="C17" s="4"/>
      <c r="D17" s="220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149999999999999" customHeight="1" x14ac:dyDescent="0.25">
      <c r="A18" s="16"/>
      <c r="B18" s="12" t="s">
        <v>7220</v>
      </c>
      <c r="C18" s="4"/>
      <c r="D18" s="220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149999999999999" customHeight="1" thickBot="1" x14ac:dyDescent="0.3">
      <c r="A19" s="16"/>
      <c r="B19" s="13" t="s">
        <v>7221</v>
      </c>
      <c r="C19" s="14"/>
      <c r="D19" s="221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01" t="s">
        <v>5</v>
      </c>
      <c r="B21" s="240" t="s">
        <v>7260</v>
      </c>
      <c r="C21" s="240"/>
      <c r="D21" s="115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89">
        <v>1</v>
      </c>
      <c r="B22" s="211" t="s">
        <v>7482</v>
      </c>
      <c r="C22" s="212"/>
      <c r="D22" s="21" t="s">
        <v>2</v>
      </c>
      <c r="E22" s="90"/>
      <c r="F22" s="108" t="str">
        <f>IF(OR($C$7="County",$C$7="Township",$C$7="City",$C$7="Village"),"YES","NO")</f>
        <v>NO</v>
      </c>
      <c r="G22" s="108" t="str">
        <f t="shared" ref="G22:J22" si="0">IF(OR($C$7="County",$C$7="Township",$C$7="City",$C$7="Village"),"YES","NO")</f>
        <v>NO</v>
      </c>
      <c r="H22" s="108" t="str">
        <f t="shared" si="0"/>
        <v>NO</v>
      </c>
      <c r="I22" s="108" t="str">
        <f t="shared" si="0"/>
        <v>NO</v>
      </c>
      <c r="J22" s="109" t="str">
        <f t="shared" si="0"/>
        <v>NO</v>
      </c>
      <c r="K22" s="2"/>
      <c r="L22" s="2"/>
      <c r="Q22" s="16"/>
      <c r="R22" s="16"/>
      <c r="S22" s="16"/>
    </row>
    <row r="23" spans="1:19" s="105" customFormat="1" ht="31.5" customHeight="1" x14ac:dyDescent="0.25">
      <c r="A23" s="91">
        <v>2</v>
      </c>
      <c r="B23" s="230" t="s">
        <v>7</v>
      </c>
      <c r="C23" s="231"/>
      <c r="D23" s="92" t="s">
        <v>7305</v>
      </c>
      <c r="E23" s="92" t="s">
        <v>7251</v>
      </c>
      <c r="F23" s="91" t="str">
        <f>IF(C15=0,"", C15)</f>
        <v>Municipal Employees Retirement System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3" t="s">
        <v>7261</v>
      </c>
      <c r="C24" s="224"/>
      <c r="D24" s="23"/>
      <c r="E24" s="24"/>
      <c r="F24" s="179"/>
      <c r="G24" s="179"/>
      <c r="H24" s="179"/>
      <c r="I24" s="179"/>
      <c r="J24" s="180"/>
      <c r="K24" s="41"/>
      <c r="L24" s="41"/>
    </row>
    <row r="25" spans="1:19" x14ac:dyDescent="0.25">
      <c r="A25" s="77">
        <v>4</v>
      </c>
      <c r="B25" s="232" t="s">
        <v>7235</v>
      </c>
      <c r="C25" s="233"/>
      <c r="D25" s="25" t="s">
        <v>3</v>
      </c>
      <c r="E25" s="22" t="s">
        <v>7252</v>
      </c>
      <c r="F25" s="181">
        <v>42065734</v>
      </c>
      <c r="G25" s="181"/>
      <c r="H25" s="181"/>
      <c r="I25" s="181"/>
      <c r="J25" s="182"/>
    </row>
    <row r="26" spans="1:19" x14ac:dyDescent="0.25">
      <c r="A26" s="75">
        <v>5</v>
      </c>
      <c r="B26" s="234" t="s">
        <v>11</v>
      </c>
      <c r="C26" s="235"/>
      <c r="D26" s="21" t="s">
        <v>3</v>
      </c>
      <c r="E26" s="20" t="s">
        <v>7252</v>
      </c>
      <c r="F26" s="183">
        <v>47557297</v>
      </c>
      <c r="G26" s="183"/>
      <c r="H26" s="183"/>
      <c r="I26" s="183"/>
      <c r="J26" s="184"/>
    </row>
    <row r="27" spans="1:19" x14ac:dyDescent="0.25">
      <c r="A27" s="77">
        <v>6</v>
      </c>
      <c r="B27" s="232" t="s">
        <v>4</v>
      </c>
      <c r="C27" s="233"/>
      <c r="D27" s="25" t="s">
        <v>2</v>
      </c>
      <c r="E27" s="22" t="s">
        <v>7252</v>
      </c>
      <c r="F27" s="185">
        <f>IFERROR(F25/F26,"")</f>
        <v>0.88452743645207588</v>
      </c>
      <c r="G27" s="185" t="str">
        <f>IFERROR(G25/G26,"")</f>
        <v/>
      </c>
      <c r="H27" s="185" t="str">
        <f>IFERROR(H25/H26,"")</f>
        <v/>
      </c>
      <c r="I27" s="185" t="str">
        <f>IFERROR(I25/I26,"")</f>
        <v/>
      </c>
      <c r="J27" s="186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75">
        <v>7</v>
      </c>
      <c r="B28" s="234" t="s">
        <v>9</v>
      </c>
      <c r="C28" s="235"/>
      <c r="D28" s="21" t="s">
        <v>3</v>
      </c>
      <c r="E28" s="20" t="s">
        <v>7252</v>
      </c>
      <c r="F28" s="183">
        <v>991534</v>
      </c>
      <c r="G28" s="183"/>
      <c r="H28" s="183"/>
      <c r="I28" s="183"/>
      <c r="J28" s="187"/>
    </row>
    <row r="29" spans="1:19" x14ac:dyDescent="0.25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1">
        <f>36495762+1018031+953037+1373378</f>
        <v>39840208</v>
      </c>
      <c r="G29" s="181"/>
      <c r="H29" s="181"/>
      <c r="I29" s="181"/>
      <c r="J29" s="188"/>
      <c r="K29" s="2"/>
      <c r="L29" s="2"/>
      <c r="Q29" s="16"/>
      <c r="R29" s="16"/>
      <c r="S29" s="16"/>
    </row>
    <row r="30" spans="1:19" x14ac:dyDescent="0.25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89">
        <f>IFERROR(SUM($F$28:$J$28)/F29,"")</f>
        <v>2.4887771670268389E-2</v>
      </c>
      <c r="G30" s="189" t="str">
        <f>IFERROR(SUM($F$28:$J$28)/G29,"")</f>
        <v/>
      </c>
      <c r="H30" s="189" t="str">
        <f>IFERROR(SUM($F$28:$J$28)/H29,"")</f>
        <v/>
      </c>
      <c r="I30" s="189" t="str">
        <f>IFERROR(SUM($F$28:$J$28)/I29,"")</f>
        <v/>
      </c>
      <c r="J30" s="190" t="str">
        <f>IFERROR(SUM($F$28:$J$28)/J29,"")</f>
        <v/>
      </c>
    </row>
    <row r="31" spans="1:19" x14ac:dyDescent="0.25">
      <c r="A31" s="82">
        <v>10</v>
      </c>
      <c r="B31" s="223" t="s">
        <v>7264</v>
      </c>
      <c r="C31" s="224"/>
      <c r="D31" s="27"/>
      <c r="E31" s="27"/>
      <c r="F31" s="179"/>
      <c r="G31" s="179"/>
      <c r="H31" s="179"/>
      <c r="I31" s="179"/>
      <c r="J31" s="180"/>
    </row>
    <row r="32" spans="1:19" ht="31.5" x14ac:dyDescent="0.25">
      <c r="A32" s="75">
        <v>11</v>
      </c>
      <c r="B32" s="234" t="s">
        <v>7239</v>
      </c>
      <c r="C32" s="235"/>
      <c r="D32" s="85" t="s">
        <v>7478</v>
      </c>
      <c r="E32" s="28" t="s">
        <v>7292</v>
      </c>
      <c r="F32" s="191">
        <v>19</v>
      </c>
      <c r="G32" s="192"/>
      <c r="H32" s="192"/>
      <c r="I32" s="192"/>
      <c r="J32" s="193"/>
    </row>
    <row r="33" spans="1:17" ht="31.5" x14ac:dyDescent="0.25">
      <c r="A33" s="77">
        <v>12</v>
      </c>
      <c r="B33" s="232" t="s">
        <v>7309</v>
      </c>
      <c r="C33" s="233"/>
      <c r="D33" s="120" t="s">
        <v>7478</v>
      </c>
      <c r="E33" s="29" t="s">
        <v>7292</v>
      </c>
      <c r="F33" s="194">
        <v>11</v>
      </c>
      <c r="G33" s="195"/>
      <c r="H33" s="195"/>
      <c r="I33" s="195"/>
      <c r="J33" s="196"/>
    </row>
    <row r="34" spans="1:17" ht="31.5" x14ac:dyDescent="0.25">
      <c r="A34" s="75">
        <v>13</v>
      </c>
      <c r="B34" s="234" t="s">
        <v>7265</v>
      </c>
      <c r="C34" s="235"/>
      <c r="D34" s="85" t="s">
        <v>7478</v>
      </c>
      <c r="E34" s="28" t="s">
        <v>7293</v>
      </c>
      <c r="F34" s="191">
        <v>75</v>
      </c>
      <c r="G34" s="192"/>
      <c r="H34" s="192"/>
      <c r="I34" s="192"/>
      <c r="J34" s="193"/>
    </row>
    <row r="35" spans="1:17" x14ac:dyDescent="0.25">
      <c r="A35" s="82">
        <v>14</v>
      </c>
      <c r="B35" s="223" t="s">
        <v>7262</v>
      </c>
      <c r="C35" s="224"/>
      <c r="D35" s="27"/>
      <c r="E35" s="27"/>
      <c r="F35" s="179"/>
      <c r="G35" s="179"/>
      <c r="H35" s="179"/>
      <c r="I35" s="179"/>
      <c r="J35" s="180"/>
    </row>
    <row r="36" spans="1:17" ht="31.5" x14ac:dyDescent="0.25">
      <c r="A36" s="75">
        <v>15</v>
      </c>
      <c r="B36" s="234" t="s">
        <v>7310</v>
      </c>
      <c r="C36" s="235"/>
      <c r="D36" s="85" t="s">
        <v>7479</v>
      </c>
      <c r="E36" s="87" t="s">
        <v>7294</v>
      </c>
      <c r="F36" s="197">
        <v>0.11600000000000001</v>
      </c>
      <c r="G36" s="197"/>
      <c r="H36" s="197"/>
      <c r="I36" s="197"/>
      <c r="J36" s="198"/>
    </row>
    <row r="37" spans="1:17" s="15" customFormat="1" ht="31.5" x14ac:dyDescent="0.25">
      <c r="A37" s="77">
        <v>16</v>
      </c>
      <c r="B37" s="232" t="s">
        <v>7311</v>
      </c>
      <c r="C37" s="233"/>
      <c r="D37" s="121" t="s">
        <v>7479</v>
      </c>
      <c r="E37" s="58" t="s">
        <v>7294</v>
      </c>
      <c r="F37" s="199">
        <v>8.0699999999999994E-2</v>
      </c>
      <c r="G37" s="199"/>
      <c r="H37" s="199"/>
      <c r="I37" s="199"/>
      <c r="J37" s="200"/>
      <c r="K37" s="41"/>
      <c r="L37" s="41"/>
    </row>
    <row r="38" spans="1:17" ht="31.5" x14ac:dyDescent="0.25">
      <c r="A38" s="75">
        <v>17</v>
      </c>
      <c r="B38" s="234" t="s">
        <v>7312</v>
      </c>
      <c r="C38" s="235"/>
      <c r="D38" s="85" t="s">
        <v>7479</v>
      </c>
      <c r="E38" s="87" t="s">
        <v>7294</v>
      </c>
      <c r="F38" s="197">
        <v>6.4899999999999999E-2</v>
      </c>
      <c r="G38" s="197"/>
      <c r="H38" s="197"/>
      <c r="I38" s="197"/>
      <c r="J38" s="198"/>
    </row>
    <row r="39" spans="1:17" x14ac:dyDescent="0.25">
      <c r="A39" s="82">
        <v>18</v>
      </c>
      <c r="B39" s="223" t="s">
        <v>7263</v>
      </c>
      <c r="C39" s="224"/>
      <c r="D39" s="23"/>
      <c r="E39" s="24"/>
      <c r="F39" s="179"/>
      <c r="G39" s="179"/>
      <c r="H39" s="179"/>
      <c r="I39" s="179"/>
      <c r="J39" s="180"/>
    </row>
    <row r="40" spans="1:17" ht="31.5" x14ac:dyDescent="0.25">
      <c r="A40" s="75">
        <v>19</v>
      </c>
      <c r="B40" s="234" t="s">
        <v>7240</v>
      </c>
      <c r="C40" s="235"/>
      <c r="D40" s="85" t="s">
        <v>7478</v>
      </c>
      <c r="E40" s="28" t="s">
        <v>7295</v>
      </c>
      <c r="F40" s="201">
        <v>6.93E-2</v>
      </c>
      <c r="G40" s="202"/>
      <c r="H40" s="202"/>
      <c r="I40" s="202"/>
      <c r="J40" s="203"/>
    </row>
    <row r="41" spans="1:17" ht="31.5" x14ac:dyDescent="0.25">
      <c r="A41" s="77">
        <v>20</v>
      </c>
      <c r="B41" s="232" t="s">
        <v>7277</v>
      </c>
      <c r="C41" s="233"/>
      <c r="D41" s="120" t="s">
        <v>7478</v>
      </c>
      <c r="E41" s="29" t="s">
        <v>7296</v>
      </c>
      <c r="F41" s="204" t="s">
        <v>7498</v>
      </c>
      <c r="G41" s="204"/>
      <c r="H41" s="204"/>
      <c r="I41" s="204"/>
      <c r="J41" s="205"/>
      <c r="K41" s="42"/>
    </row>
    <row r="42" spans="1:17" s="15" customFormat="1" ht="31.5" x14ac:dyDescent="0.25">
      <c r="A42" s="75">
        <v>21</v>
      </c>
      <c r="B42" s="234" t="s">
        <v>7278</v>
      </c>
      <c r="C42" s="235"/>
      <c r="D42" s="85" t="s">
        <v>7478</v>
      </c>
      <c r="E42" s="28" t="s">
        <v>7296</v>
      </c>
      <c r="F42" s="206" t="s">
        <v>7503</v>
      </c>
      <c r="G42" s="206"/>
      <c r="H42" s="206"/>
      <c r="I42" s="206"/>
      <c r="J42" s="207"/>
      <c r="K42" s="41"/>
      <c r="L42" s="41"/>
    </row>
    <row r="43" spans="1:17" s="15" customFormat="1" ht="31.5" x14ac:dyDescent="0.25">
      <c r="A43" s="77">
        <v>22</v>
      </c>
      <c r="B43" s="232" t="s">
        <v>7289</v>
      </c>
      <c r="C43" s="233"/>
      <c r="D43" s="120" t="s">
        <v>7478</v>
      </c>
      <c r="E43" s="29" t="s">
        <v>7297</v>
      </c>
      <c r="F43" s="195" t="s">
        <v>7499</v>
      </c>
      <c r="G43" s="195"/>
      <c r="H43" s="195"/>
      <c r="I43" s="195"/>
      <c r="J43" s="196"/>
      <c r="K43" s="41"/>
      <c r="L43" s="41"/>
    </row>
    <row r="44" spans="1:17" s="15" customFormat="1" x14ac:dyDescent="0.25">
      <c r="A44" s="82">
        <v>23</v>
      </c>
      <c r="B44" s="122" t="s">
        <v>7272</v>
      </c>
      <c r="C44" s="123"/>
      <c r="D44" s="23"/>
      <c r="E44" s="24"/>
      <c r="F44" s="208"/>
      <c r="G44" s="208"/>
      <c r="H44" s="208"/>
      <c r="I44" s="208"/>
      <c r="J44" s="209"/>
    </row>
    <row r="45" spans="1:17" ht="31.5" x14ac:dyDescent="0.25">
      <c r="A45" s="77">
        <v>24</v>
      </c>
      <c r="B45" s="124" t="s">
        <v>7306</v>
      </c>
      <c r="C45" s="125"/>
      <c r="D45" s="120" t="s">
        <v>7478</v>
      </c>
      <c r="E45" s="22" t="s">
        <v>7276</v>
      </c>
      <c r="F45" s="181">
        <v>43830560</v>
      </c>
      <c r="G45" s="181"/>
      <c r="H45" s="181"/>
      <c r="I45" s="181"/>
      <c r="J45" s="182"/>
      <c r="K45" s="2"/>
      <c r="L45" s="2"/>
    </row>
    <row r="46" spans="1:17" ht="31.5" x14ac:dyDescent="0.25">
      <c r="A46" s="75">
        <v>25</v>
      </c>
      <c r="B46" s="126" t="s">
        <v>7307</v>
      </c>
      <c r="C46" s="127"/>
      <c r="D46" s="85" t="s">
        <v>7478</v>
      </c>
      <c r="E46" s="20" t="s">
        <v>7276</v>
      </c>
      <c r="F46" s="183">
        <v>49023654</v>
      </c>
      <c r="G46" s="183"/>
      <c r="H46" s="183"/>
      <c r="I46" s="183"/>
      <c r="J46" s="184"/>
      <c r="K46" s="2"/>
      <c r="L46" s="2"/>
    </row>
    <row r="47" spans="1:17" x14ac:dyDescent="0.25">
      <c r="A47" s="77">
        <v>26</v>
      </c>
      <c r="B47" s="232" t="s">
        <v>7275</v>
      </c>
      <c r="C47" s="233"/>
      <c r="D47" s="121" t="s">
        <v>2</v>
      </c>
      <c r="E47" s="22" t="s">
        <v>7276</v>
      </c>
      <c r="F47" s="185">
        <f>IFERROR(F45/F46,"")</f>
        <v>0.89406962606255336</v>
      </c>
      <c r="G47" s="185" t="str">
        <f>IFERROR(G45/G46,"")</f>
        <v/>
      </c>
      <c r="H47" s="185" t="str">
        <f>IFERROR(H45/H46,"")</f>
        <v/>
      </c>
      <c r="I47" s="185" t="str">
        <f>IFERROR(I45/I46,"")</f>
        <v/>
      </c>
      <c r="J47" s="186" t="str">
        <f>IFERROR(J45/J46,"")</f>
        <v/>
      </c>
      <c r="K47" s="2"/>
      <c r="L47" s="2"/>
      <c r="O47" s="16"/>
      <c r="P47" s="16"/>
      <c r="Q47" s="16"/>
    </row>
    <row r="48" spans="1:17" ht="31.5" x14ac:dyDescent="0.25">
      <c r="A48" s="75">
        <v>27</v>
      </c>
      <c r="B48" s="126" t="s">
        <v>7299</v>
      </c>
      <c r="C48" s="127"/>
      <c r="D48" s="85" t="s">
        <v>7478</v>
      </c>
      <c r="E48" s="20" t="s">
        <v>7276</v>
      </c>
      <c r="F48" s="183">
        <v>688020</v>
      </c>
      <c r="G48" s="183"/>
      <c r="H48" s="183"/>
      <c r="I48" s="183"/>
      <c r="J48" s="184"/>
      <c r="K48" s="2"/>
      <c r="L48" s="2"/>
    </row>
    <row r="49" spans="1:17" x14ac:dyDescent="0.25">
      <c r="A49" s="77">
        <v>28</v>
      </c>
      <c r="B49" s="124" t="s">
        <v>7236</v>
      </c>
      <c r="C49" s="125"/>
      <c r="D49" s="121" t="s">
        <v>2</v>
      </c>
      <c r="E49" s="22" t="s">
        <v>7276</v>
      </c>
      <c r="F49" s="185">
        <f>IFERROR(SUM($F$48:$J$48)/F29,"")</f>
        <v>1.7269488151266679E-2</v>
      </c>
      <c r="G49" s="185" t="str">
        <f t="shared" ref="G49:J49" si="1">IFERROR(SUM($F$48:$J$48)/G29,"")</f>
        <v/>
      </c>
      <c r="H49" s="185" t="str">
        <f t="shared" si="1"/>
        <v/>
      </c>
      <c r="I49" s="185" t="str">
        <f t="shared" si="1"/>
        <v/>
      </c>
      <c r="J49" s="210" t="str">
        <f t="shared" si="1"/>
        <v/>
      </c>
      <c r="K49" s="2"/>
      <c r="L49" s="2"/>
      <c r="O49" s="16"/>
      <c r="P49" s="16"/>
      <c r="Q49" s="16"/>
    </row>
    <row r="50" spans="1:17" x14ac:dyDescent="0.25">
      <c r="A50" s="82">
        <v>29</v>
      </c>
      <c r="B50" s="241" t="s">
        <v>7298</v>
      </c>
      <c r="C50" s="242"/>
      <c r="D50" s="27"/>
      <c r="E50" s="26"/>
      <c r="F50" s="179"/>
      <c r="G50" s="179"/>
      <c r="H50" s="179"/>
      <c r="I50" s="179"/>
      <c r="J50" s="180"/>
    </row>
    <row r="51" spans="1:17" ht="57" customHeight="1" x14ac:dyDescent="0.25">
      <c r="A51" s="88">
        <v>30</v>
      </c>
      <c r="B51" s="232" t="s">
        <v>7234</v>
      </c>
      <c r="C51" s="233"/>
      <c r="D51" s="117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25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25">
      <c r="A53" s="64"/>
      <c r="B53" s="223" t="s">
        <v>7314</v>
      </c>
      <c r="C53" s="224"/>
      <c r="D53" s="3"/>
      <c r="E53" s="49"/>
      <c r="F53" s="98"/>
      <c r="G53" s="98"/>
      <c r="H53" s="98"/>
      <c r="I53" s="98"/>
      <c r="J53" s="98"/>
    </row>
    <row r="54" spans="1:17" x14ac:dyDescent="0.25">
      <c r="A54" s="37"/>
      <c r="B54" s="211" t="s">
        <v>7483</v>
      </c>
      <c r="C54" s="212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25">
      <c r="A55" s="37"/>
      <c r="B55" s="213" t="s">
        <v>7484</v>
      </c>
      <c r="C55" s="214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25">
      <c r="A56" s="37"/>
      <c r="B56" s="213" t="s">
        <v>7485</v>
      </c>
      <c r="C56" s="214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25">
      <c r="A57" s="37"/>
      <c r="B57" s="211" t="s">
        <v>7486</v>
      </c>
      <c r="C57" s="212"/>
      <c r="D57" s="3"/>
      <c r="E57" s="7"/>
      <c r="F57" s="99"/>
      <c r="G57" s="100"/>
      <c r="H57" s="100"/>
      <c r="I57" s="100"/>
      <c r="J57" s="100"/>
    </row>
    <row r="58" spans="1:17" x14ac:dyDescent="0.25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25">
      <c r="A59" s="215" t="s">
        <v>7487</v>
      </c>
      <c r="B59" s="216"/>
      <c r="C59" s="216"/>
      <c r="D59" s="216"/>
      <c r="E59" s="216"/>
      <c r="F59" s="217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1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7" orientation="landscape" r:id="rId4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topLeftCell="A42" zoomScaleNormal="100" workbookViewId="0">
      <pane xSplit="3" topLeftCell="D1" activePane="topRight" state="frozenSplit"/>
      <selection activeCell="F34" sqref="F34"/>
      <selection pane="topRight" activeCell="G26" sqref="G26"/>
    </sheetView>
  </sheetViews>
  <sheetFormatPr defaultColWidth="9.140625" defaultRowHeight="15.75" x14ac:dyDescent="0.25"/>
  <cols>
    <col min="1" max="1" width="7.28515625" style="39" customWidth="1"/>
    <col min="2" max="2" width="43" style="2" customWidth="1"/>
    <col min="3" max="3" width="53.140625" style="2" customWidth="1"/>
    <col min="4" max="4" width="53.42578125" style="33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8" t="s">
        <v>0</v>
      </c>
      <c r="B1" s="218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25">
      <c r="A2" s="218" t="s">
        <v>7480</v>
      </c>
      <c r="B2" s="218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.75" x14ac:dyDescent="0.3">
      <c r="A3" s="256" t="s">
        <v>7303</v>
      </c>
      <c r="B3" s="256"/>
      <c r="C3" s="256"/>
      <c r="D3" s="256"/>
      <c r="E3" s="34"/>
      <c r="F3" s="34"/>
      <c r="G3" s="34"/>
      <c r="H3" s="34"/>
      <c r="I3" s="34"/>
      <c r="J3" s="34"/>
    </row>
    <row r="4" spans="1:19" ht="16.5" thickBot="1" x14ac:dyDescent="0.3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7481</v>
      </c>
      <c r="C5" s="80" t="str">
        <f>IF('Pension Report'!C5=0,"",'Pension Report'!C5)</f>
        <v>Grand Haven Board of Light and Power</v>
      </c>
      <c r="D5" s="26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114" t="s">
        <v>10</v>
      </c>
      <c r="C6" s="81" t="str">
        <f>IF('Pension Report'!C6=0,"", 'Pension Report'!C6)</f>
        <v>707006</v>
      </c>
      <c r="D6" s="264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7218</v>
      </c>
      <c r="C7" s="69" t="str">
        <f>IFERROR(VLOOKUP(C6,'Unit Type'!B2:C7179,2,FALSE),"")</f>
        <v>Drain District</v>
      </c>
      <c r="D7" s="26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7317</v>
      </c>
      <c r="C8" s="113" t="str">
        <f>IFERROR(VLOOKUP(C6,'Unit Type'!B2:E7179,4,FALSE),"")</f>
        <v>June</v>
      </c>
      <c r="D8" s="264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7308</v>
      </c>
      <c r="C9" s="65">
        <f>IF('Pension Report'!C9=0,"",'Pension Report'!C9)</f>
        <v>2024</v>
      </c>
      <c r="D9" s="264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7280</v>
      </c>
      <c r="C10" s="65" t="str">
        <f>IF('Pension Report'!C10=0,"",'Pension Report'!C10)</f>
        <v>Lynn Diffell</v>
      </c>
      <c r="D10" s="26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7282</v>
      </c>
      <c r="C11" s="65" t="str">
        <f>IF('Pension Report'!C11=0,"",'Pension Report'!C11)</f>
        <v>Finance Manager</v>
      </c>
      <c r="D11" s="26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7281</v>
      </c>
      <c r="C12" s="65" t="str">
        <f>IF('Pension Report'!C12=0,"",'Pension Report'!C12)</f>
        <v>ldiffell@ghblp.org</v>
      </c>
      <c r="D12" s="26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13</v>
      </c>
      <c r="C13" s="111" t="str">
        <f>+'Pension Report'!C13</f>
        <v>616-607-1267</v>
      </c>
      <c r="D13" s="26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899999999999999" customHeight="1" thickBot="1" x14ac:dyDescent="0.3">
      <c r="A14" s="16"/>
      <c r="B14" s="5"/>
      <c r="C14" s="46"/>
      <c r="D14" s="129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25">
      <c r="A15" s="16"/>
      <c r="B15" s="130" t="s">
        <v>7224</v>
      </c>
      <c r="C15" s="106" t="s">
        <v>7501</v>
      </c>
      <c r="D15" s="243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25">
      <c r="A16" s="16"/>
      <c r="B16" s="131" t="s">
        <v>7225</v>
      </c>
      <c r="C16" s="107"/>
      <c r="D16" s="244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25">
      <c r="A17" s="16"/>
      <c r="B17" s="131" t="s">
        <v>7226</v>
      </c>
      <c r="C17" s="4"/>
      <c r="D17" s="244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25">
      <c r="A18" s="16"/>
      <c r="B18" s="131" t="s">
        <v>7227</v>
      </c>
      <c r="C18" s="4"/>
      <c r="D18" s="244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">
      <c r="A19" s="16"/>
      <c r="B19" s="132" t="s">
        <v>7228</v>
      </c>
      <c r="C19" s="14"/>
      <c r="D19" s="245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71" t="s">
        <v>5</v>
      </c>
      <c r="B21" s="252" t="s">
        <v>7260</v>
      </c>
      <c r="C21" s="253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25">
      <c r="A22" s="75">
        <v>1</v>
      </c>
      <c r="B22" s="234" t="s">
        <v>7482</v>
      </c>
      <c r="C22" s="235"/>
      <c r="D22" s="21" t="s">
        <v>2</v>
      </c>
      <c r="E22" s="60"/>
      <c r="F22" s="61" t="str">
        <f>IF(OR($C$7="County",$C$7="Township",$C$7="City",$C$7="Village"),"YES","NO")</f>
        <v>NO</v>
      </c>
      <c r="G22" s="61" t="str">
        <f t="shared" ref="G22:J22" si="0">IF(OR($C$7="County",$C$7="Township",$C$7="City",$C$7="Village"),"YES","NO")</f>
        <v>NO</v>
      </c>
      <c r="H22" s="61" t="str">
        <f t="shared" si="0"/>
        <v>NO</v>
      </c>
      <c r="I22" s="61" t="str">
        <f t="shared" si="0"/>
        <v>NO</v>
      </c>
      <c r="J22" s="76" t="str">
        <f t="shared" si="0"/>
        <v>NO</v>
      </c>
      <c r="O22" s="16"/>
      <c r="P22" s="16"/>
      <c r="Q22" s="16"/>
    </row>
    <row r="23" spans="1:19" s="1" customFormat="1" ht="30.75" customHeight="1" x14ac:dyDescent="0.25">
      <c r="A23" s="91">
        <v>2</v>
      </c>
      <c r="B23" s="232" t="s">
        <v>8</v>
      </c>
      <c r="C23" s="233"/>
      <c r="D23" s="92" t="s">
        <v>7305</v>
      </c>
      <c r="E23" s="92" t="s">
        <v>7251</v>
      </c>
      <c r="F23" s="91" t="str">
        <f>IF(C15=0,"", C15)</f>
        <v>Grand Haven BLP Retiree Medical Plan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25">
      <c r="A24" s="82">
        <v>3</v>
      </c>
      <c r="B24" s="223" t="s">
        <v>7261</v>
      </c>
      <c r="C24" s="224"/>
      <c r="D24" s="24"/>
      <c r="E24" s="24"/>
      <c r="F24" s="145"/>
      <c r="G24" s="145"/>
      <c r="H24" s="145"/>
      <c r="I24" s="145"/>
      <c r="J24" s="146"/>
    </row>
    <row r="25" spans="1:19" x14ac:dyDescent="0.25">
      <c r="A25" s="77">
        <v>4</v>
      </c>
      <c r="B25" s="232" t="s">
        <v>7300</v>
      </c>
      <c r="C25" s="233"/>
      <c r="D25" s="22" t="s">
        <v>3</v>
      </c>
      <c r="E25" s="22" t="s">
        <v>7253</v>
      </c>
      <c r="F25" s="147">
        <v>698740</v>
      </c>
      <c r="G25" s="147"/>
      <c r="H25" s="147"/>
      <c r="I25" s="147"/>
      <c r="J25" s="148"/>
    </row>
    <row r="26" spans="1:19" x14ac:dyDescent="0.25">
      <c r="A26" s="75">
        <v>5</v>
      </c>
      <c r="B26" s="234" t="s">
        <v>7301</v>
      </c>
      <c r="C26" s="235"/>
      <c r="D26" s="20" t="s">
        <v>3</v>
      </c>
      <c r="E26" s="20" t="s">
        <v>7253</v>
      </c>
      <c r="F26" s="149">
        <v>1628222</v>
      </c>
      <c r="G26" s="149"/>
      <c r="H26" s="149"/>
      <c r="I26" s="149"/>
      <c r="J26" s="150"/>
    </row>
    <row r="27" spans="1:19" x14ac:dyDescent="0.25">
      <c r="A27" s="77">
        <v>6</v>
      </c>
      <c r="B27" s="232" t="s">
        <v>4</v>
      </c>
      <c r="C27" s="233"/>
      <c r="D27" s="25" t="s">
        <v>2</v>
      </c>
      <c r="E27" s="22" t="s">
        <v>7253</v>
      </c>
      <c r="F27" s="151">
        <f>IFERROR(F25/F26,"")</f>
        <v>0.4291429547076504</v>
      </c>
      <c r="G27" s="151" t="str">
        <f>IFERROR(G25/G26,"")</f>
        <v/>
      </c>
      <c r="H27" s="151" t="str">
        <f>IFERROR(H25/H26,"")</f>
        <v/>
      </c>
      <c r="I27" s="151" t="str">
        <f>IFERROR(I25/I26,"")</f>
        <v/>
      </c>
      <c r="J27" s="152" t="str">
        <f>IFERROR(J25/J26,"")</f>
        <v/>
      </c>
      <c r="O27" s="16"/>
      <c r="P27" s="16"/>
      <c r="Q27" s="16"/>
    </row>
    <row r="28" spans="1:19" x14ac:dyDescent="0.25">
      <c r="A28" s="75">
        <v>7</v>
      </c>
      <c r="B28" s="234" t="s">
        <v>7304</v>
      </c>
      <c r="C28" s="235"/>
      <c r="D28" s="20" t="s">
        <v>3</v>
      </c>
      <c r="E28" s="20" t="s">
        <v>7253</v>
      </c>
      <c r="F28" s="149">
        <v>119876</v>
      </c>
      <c r="G28" s="149"/>
      <c r="H28" s="149"/>
      <c r="I28" s="149"/>
      <c r="J28" s="150"/>
    </row>
    <row r="29" spans="1:19" s="36" customFormat="1" ht="17.25" customHeight="1" x14ac:dyDescent="0.25">
      <c r="A29" s="77" t="s">
        <v>7473</v>
      </c>
      <c r="B29" s="250" t="s">
        <v>7287</v>
      </c>
      <c r="C29" s="251"/>
      <c r="D29" s="62" t="s">
        <v>3</v>
      </c>
      <c r="E29" s="62" t="s">
        <v>7253</v>
      </c>
      <c r="F29" s="147" t="s">
        <v>7246</v>
      </c>
      <c r="G29" s="147"/>
      <c r="H29" s="147"/>
      <c r="I29" s="147"/>
      <c r="J29" s="148"/>
      <c r="K29" s="35"/>
      <c r="L29" s="35"/>
    </row>
    <row r="30" spans="1:19" x14ac:dyDescent="0.25">
      <c r="A30" s="75">
        <v>8</v>
      </c>
      <c r="B30" s="234" t="s">
        <v>1</v>
      </c>
      <c r="C30" s="235"/>
      <c r="D30" s="20" t="s">
        <v>3</v>
      </c>
      <c r="E30" s="20" t="s">
        <v>7253</v>
      </c>
      <c r="F30" s="149">
        <f>+'Pension Report'!F29</f>
        <v>39840208</v>
      </c>
      <c r="G30" s="149"/>
      <c r="H30" s="149"/>
      <c r="I30" s="149"/>
      <c r="J30" s="150"/>
    </row>
    <row r="31" spans="1:19" x14ac:dyDescent="0.25">
      <c r="A31" s="78">
        <v>9</v>
      </c>
      <c r="B31" s="232" t="s">
        <v>7236</v>
      </c>
      <c r="C31" s="233"/>
      <c r="D31" s="25" t="s">
        <v>2</v>
      </c>
      <c r="E31" s="22" t="s">
        <v>7253</v>
      </c>
      <c r="F31" s="151">
        <f>IFERROR(SUM($F$28:$J$28)/F30,"")</f>
        <v>3.0089200337508277E-3</v>
      </c>
      <c r="G31" s="151" t="str">
        <f>IFERROR(SUM($F$28:$J$28)/G30,"")</f>
        <v/>
      </c>
      <c r="H31" s="151" t="str">
        <f>IFERROR(SUM($F$28:$J$28)/H30,"")</f>
        <v/>
      </c>
      <c r="I31" s="151" t="str">
        <f>IFERROR(SUM($F$28:$J$28)/I30,"")</f>
        <v/>
      </c>
      <c r="J31" s="152" t="str">
        <f>IFERROR(SUM($F$28:$J$28)/J30,"")</f>
        <v/>
      </c>
      <c r="O31" s="16"/>
      <c r="P31" s="16"/>
      <c r="Q31" s="16"/>
    </row>
    <row r="32" spans="1:19" s="15" customFormat="1" x14ac:dyDescent="0.25">
      <c r="A32" s="83">
        <v>10</v>
      </c>
      <c r="B32" s="223" t="s">
        <v>7264</v>
      </c>
      <c r="C32" s="224"/>
      <c r="D32" s="27"/>
      <c r="E32" s="27"/>
      <c r="F32" s="153"/>
      <c r="G32" s="153"/>
      <c r="H32" s="153"/>
      <c r="I32" s="153"/>
      <c r="J32" s="154"/>
      <c r="Q32" s="41"/>
      <c r="R32" s="41"/>
      <c r="S32" s="41"/>
    </row>
    <row r="33" spans="1:12" ht="31.5" x14ac:dyDescent="0.25">
      <c r="A33" s="78">
        <v>11</v>
      </c>
      <c r="B33" s="232" t="s">
        <v>7239</v>
      </c>
      <c r="C33" s="254"/>
      <c r="D33" s="119" t="s">
        <v>7478</v>
      </c>
      <c r="E33" s="29" t="s">
        <v>7286</v>
      </c>
      <c r="F33" s="155">
        <v>23</v>
      </c>
      <c r="G33" s="155"/>
      <c r="H33" s="155"/>
      <c r="I33" s="155"/>
      <c r="J33" s="156"/>
      <c r="K33" s="16"/>
      <c r="L33" s="16"/>
    </row>
    <row r="34" spans="1:12" ht="31.5" x14ac:dyDescent="0.25">
      <c r="A34" s="75">
        <v>12</v>
      </c>
      <c r="B34" s="234" t="s">
        <v>7309</v>
      </c>
      <c r="C34" s="255"/>
      <c r="D34" s="118" t="s">
        <v>7478</v>
      </c>
      <c r="E34" s="28"/>
      <c r="F34" s="157">
        <v>0</v>
      </c>
      <c r="G34" s="157"/>
      <c r="H34" s="157"/>
      <c r="I34" s="157"/>
      <c r="J34" s="158"/>
      <c r="K34" s="16"/>
      <c r="L34" s="16"/>
    </row>
    <row r="35" spans="1:12" ht="31.5" x14ac:dyDescent="0.25">
      <c r="A35" s="78">
        <v>13</v>
      </c>
      <c r="B35" s="232" t="s">
        <v>7265</v>
      </c>
      <c r="C35" s="254"/>
      <c r="D35" s="119" t="s">
        <v>7478</v>
      </c>
      <c r="E35" s="29" t="s">
        <v>7286</v>
      </c>
      <c r="F35" s="155">
        <v>23</v>
      </c>
      <c r="G35" s="155"/>
      <c r="H35" s="155"/>
      <c r="I35" s="155"/>
      <c r="J35" s="156"/>
      <c r="K35" s="16"/>
      <c r="L35" s="16"/>
    </row>
    <row r="36" spans="1:12" x14ac:dyDescent="0.25">
      <c r="A36" s="75">
        <v>14</v>
      </c>
      <c r="B36" s="234" t="s">
        <v>7245</v>
      </c>
      <c r="C36" s="255"/>
      <c r="D36" s="133" t="s">
        <v>7313</v>
      </c>
      <c r="E36" s="28" t="s">
        <v>7259</v>
      </c>
      <c r="F36" s="149">
        <v>224869</v>
      </c>
      <c r="G36" s="149"/>
      <c r="H36" s="149"/>
      <c r="I36" s="149"/>
      <c r="J36" s="150"/>
    </row>
    <row r="37" spans="1:12" s="15" customFormat="1" x14ac:dyDescent="0.25">
      <c r="A37" s="83">
        <v>15</v>
      </c>
      <c r="B37" s="223" t="s">
        <v>7262</v>
      </c>
      <c r="C37" s="224"/>
      <c r="D37" s="134"/>
      <c r="E37" s="26"/>
      <c r="F37" s="159"/>
      <c r="G37" s="159"/>
      <c r="H37" s="159"/>
      <c r="I37" s="159"/>
      <c r="J37" s="160"/>
    </row>
    <row r="38" spans="1:12" ht="31.5" x14ac:dyDescent="0.25">
      <c r="A38" s="75">
        <v>16</v>
      </c>
      <c r="B38" s="234" t="s">
        <v>7241</v>
      </c>
      <c r="C38" s="255"/>
      <c r="D38" s="135" t="s">
        <v>7479</v>
      </c>
      <c r="E38" s="28" t="s">
        <v>7255</v>
      </c>
      <c r="F38" s="161">
        <v>0.1028</v>
      </c>
      <c r="G38" s="161"/>
      <c r="H38" s="161"/>
      <c r="I38" s="161"/>
      <c r="J38" s="162"/>
    </row>
    <row r="39" spans="1:12" ht="31.5" x14ac:dyDescent="0.25">
      <c r="A39" s="78">
        <v>17</v>
      </c>
      <c r="B39" s="232" t="s">
        <v>7242</v>
      </c>
      <c r="C39" s="254"/>
      <c r="D39" s="136" t="s">
        <v>7479</v>
      </c>
      <c r="E39" s="29" t="s">
        <v>7255</v>
      </c>
      <c r="F39" s="163">
        <v>7.3499999999999996E-2</v>
      </c>
      <c r="G39" s="163"/>
      <c r="H39" s="163"/>
      <c r="I39" s="163"/>
      <c r="J39" s="164"/>
    </row>
    <row r="40" spans="1:12" ht="31.5" x14ac:dyDescent="0.25">
      <c r="A40" s="75">
        <v>18</v>
      </c>
      <c r="B40" s="234" t="s">
        <v>7243</v>
      </c>
      <c r="C40" s="255"/>
      <c r="D40" s="135" t="s">
        <v>7479</v>
      </c>
      <c r="E40" s="28" t="s">
        <v>7255</v>
      </c>
      <c r="F40" s="161">
        <v>6.4000000000000001E-2</v>
      </c>
      <c r="G40" s="161"/>
      <c r="H40" s="161"/>
      <c r="I40" s="161"/>
      <c r="J40" s="162"/>
    </row>
    <row r="41" spans="1:12" s="15" customFormat="1" x14ac:dyDescent="0.25">
      <c r="A41" s="83">
        <v>19</v>
      </c>
      <c r="B41" s="223" t="s">
        <v>7263</v>
      </c>
      <c r="C41" s="224"/>
      <c r="D41" s="137"/>
      <c r="E41" s="24"/>
      <c r="F41" s="153"/>
      <c r="G41" s="153"/>
      <c r="H41" s="153"/>
      <c r="I41" s="153"/>
      <c r="J41" s="154"/>
      <c r="K41" s="41"/>
      <c r="L41" s="41"/>
    </row>
    <row r="42" spans="1:12" ht="31.5" x14ac:dyDescent="0.25">
      <c r="A42" s="75">
        <v>20</v>
      </c>
      <c r="B42" s="234" t="s">
        <v>7279</v>
      </c>
      <c r="C42" s="255"/>
      <c r="D42" s="118" t="s">
        <v>7478</v>
      </c>
      <c r="E42" s="28" t="s">
        <v>7254</v>
      </c>
      <c r="F42" s="161">
        <v>7.0000000000000007E-2</v>
      </c>
      <c r="G42" s="161"/>
      <c r="H42" s="161"/>
      <c r="I42" s="161"/>
      <c r="J42" s="162"/>
    </row>
    <row r="43" spans="1:12" ht="31.5" x14ac:dyDescent="0.25">
      <c r="A43" s="78">
        <v>21</v>
      </c>
      <c r="B43" s="232" t="s">
        <v>7244</v>
      </c>
      <c r="C43" s="254"/>
      <c r="D43" s="119" t="s">
        <v>7478</v>
      </c>
      <c r="E43" s="29" t="s">
        <v>7256</v>
      </c>
      <c r="F43" s="163">
        <v>7.0000000000000007E-2</v>
      </c>
      <c r="G43" s="163"/>
      <c r="H43" s="163"/>
      <c r="I43" s="163"/>
      <c r="J43" s="164"/>
    </row>
    <row r="44" spans="1:12" ht="31.5" x14ac:dyDescent="0.25">
      <c r="A44" s="75">
        <v>22</v>
      </c>
      <c r="B44" s="234" t="s">
        <v>7277</v>
      </c>
      <c r="C44" s="255"/>
      <c r="D44" s="118" t="s">
        <v>7478</v>
      </c>
      <c r="E44" s="28" t="s">
        <v>7257</v>
      </c>
      <c r="F44" s="165" t="s">
        <v>7502</v>
      </c>
      <c r="G44" s="165"/>
      <c r="H44" s="165"/>
      <c r="I44" s="165"/>
      <c r="J44" s="166"/>
      <c r="K44" s="16"/>
      <c r="L44" s="16"/>
    </row>
    <row r="45" spans="1:12" ht="31.5" x14ac:dyDescent="0.25">
      <c r="A45" s="78">
        <v>23</v>
      </c>
      <c r="B45" s="232" t="s">
        <v>7278</v>
      </c>
      <c r="C45" s="254"/>
      <c r="D45" s="119" t="s">
        <v>7478</v>
      </c>
      <c r="E45" s="29" t="s">
        <v>7285</v>
      </c>
      <c r="F45" s="167" t="s">
        <v>7217</v>
      </c>
      <c r="G45" s="167"/>
      <c r="H45" s="167"/>
      <c r="I45" s="167"/>
      <c r="J45" s="168"/>
      <c r="K45" s="16"/>
      <c r="L45" s="16"/>
    </row>
    <row r="46" spans="1:12" ht="31.5" x14ac:dyDescent="0.25">
      <c r="A46" s="75">
        <v>24</v>
      </c>
      <c r="B46" s="234" t="s">
        <v>7289</v>
      </c>
      <c r="C46" s="255"/>
      <c r="D46" s="118" t="s">
        <v>7478</v>
      </c>
      <c r="E46" s="28" t="s">
        <v>7257</v>
      </c>
      <c r="F46" s="169" t="s">
        <v>7499</v>
      </c>
      <c r="G46" s="169"/>
      <c r="H46" s="169"/>
      <c r="I46" s="169"/>
      <c r="J46" s="170"/>
    </row>
    <row r="47" spans="1:12" ht="31.5" x14ac:dyDescent="0.25">
      <c r="A47" s="78">
        <v>25</v>
      </c>
      <c r="B47" s="232" t="s">
        <v>7315</v>
      </c>
      <c r="C47" s="254"/>
      <c r="D47" s="119" t="s">
        <v>7478</v>
      </c>
      <c r="E47" s="29"/>
      <c r="F47" s="171">
        <v>7.2499999999999995E-2</v>
      </c>
      <c r="G47" s="171"/>
      <c r="H47" s="171"/>
      <c r="I47" s="171"/>
      <c r="J47" s="172"/>
    </row>
    <row r="48" spans="1:12" ht="31.5" x14ac:dyDescent="0.25">
      <c r="A48" s="75">
        <v>26</v>
      </c>
      <c r="B48" s="234" t="s">
        <v>7316</v>
      </c>
      <c r="C48" s="255"/>
      <c r="D48" s="118" t="s">
        <v>7478</v>
      </c>
      <c r="E48" s="28" t="s">
        <v>7258</v>
      </c>
      <c r="F48" s="161">
        <v>4.4999999999999998E-2</v>
      </c>
      <c r="G48" s="161"/>
      <c r="H48" s="161"/>
      <c r="I48" s="161"/>
      <c r="J48" s="162"/>
    </row>
    <row r="49" spans="1:19" s="15" customFormat="1" x14ac:dyDescent="0.25">
      <c r="A49" s="83">
        <v>27</v>
      </c>
      <c r="B49" s="223" t="s">
        <v>7272</v>
      </c>
      <c r="C49" s="224"/>
      <c r="D49" s="138"/>
      <c r="E49" s="24"/>
      <c r="F49" s="145"/>
      <c r="G49" s="145"/>
      <c r="H49" s="145"/>
      <c r="I49" s="145"/>
      <c r="J49" s="146"/>
    </row>
    <row r="50" spans="1:19" ht="31.5" x14ac:dyDescent="0.25">
      <c r="A50" s="75">
        <v>28</v>
      </c>
      <c r="B50" s="234" t="s">
        <v>7273</v>
      </c>
      <c r="C50" s="255"/>
      <c r="D50" s="118" t="s">
        <v>7478</v>
      </c>
      <c r="E50" s="20" t="s">
        <v>7276</v>
      </c>
      <c r="F50" s="149">
        <v>698740</v>
      </c>
      <c r="G50" s="149"/>
      <c r="H50" s="149"/>
      <c r="I50" s="149"/>
      <c r="J50" s="150"/>
    </row>
    <row r="51" spans="1:19" ht="31.5" x14ac:dyDescent="0.25">
      <c r="A51" s="78">
        <v>29</v>
      </c>
      <c r="B51" s="232" t="s">
        <v>7274</v>
      </c>
      <c r="C51" s="254"/>
      <c r="D51" s="119" t="s">
        <v>7478</v>
      </c>
      <c r="E51" s="22" t="s">
        <v>7276</v>
      </c>
      <c r="F51" s="147">
        <v>1631840</v>
      </c>
      <c r="G51" s="147"/>
      <c r="H51" s="147"/>
      <c r="I51" s="147"/>
      <c r="J51" s="148"/>
    </row>
    <row r="52" spans="1:19" x14ac:dyDescent="0.25">
      <c r="A52" s="75">
        <v>30</v>
      </c>
      <c r="B52" s="234" t="s">
        <v>7275</v>
      </c>
      <c r="C52" s="255"/>
      <c r="D52" s="133" t="s">
        <v>2</v>
      </c>
      <c r="E52" s="20" t="s">
        <v>7276</v>
      </c>
      <c r="F52" s="173">
        <f>IFERROR(F50/F51,"")</f>
        <v>0.42819148936170215</v>
      </c>
      <c r="G52" s="173" t="str">
        <f>IFERROR(G50/G51,"")</f>
        <v/>
      </c>
      <c r="H52" s="173" t="str">
        <f>IFERROR(H50/H51,"")</f>
        <v/>
      </c>
      <c r="I52" s="173" t="str">
        <f>IFERROR(I50/I51,"")</f>
        <v/>
      </c>
      <c r="J52" s="174" t="str">
        <f>IFERROR(J50/J51,"")</f>
        <v/>
      </c>
      <c r="O52" s="16"/>
      <c r="P52" s="16"/>
      <c r="Q52" s="16"/>
    </row>
    <row r="53" spans="1:19" ht="31.5" x14ac:dyDescent="0.25">
      <c r="A53" s="78">
        <v>31</v>
      </c>
      <c r="B53" s="232" t="s">
        <v>7299</v>
      </c>
      <c r="C53" s="254"/>
      <c r="D53" s="119" t="s">
        <v>7478</v>
      </c>
      <c r="E53" s="22" t="s">
        <v>7276</v>
      </c>
      <c r="F53" s="147">
        <v>121070</v>
      </c>
      <c r="G53" s="147"/>
      <c r="H53" s="147"/>
      <c r="I53" s="147"/>
      <c r="J53" s="148"/>
    </row>
    <row r="54" spans="1:19" x14ac:dyDescent="0.25">
      <c r="A54" s="75">
        <v>32</v>
      </c>
      <c r="B54" s="234" t="s">
        <v>7236</v>
      </c>
      <c r="C54" s="255"/>
      <c r="D54" s="133" t="s">
        <v>2</v>
      </c>
      <c r="E54" s="20" t="s">
        <v>7276</v>
      </c>
      <c r="F54" s="173">
        <f>IFERROR(SUM($F$53:$J$53)/F30,"")</f>
        <v>3.0388897568004664E-3</v>
      </c>
      <c r="G54" s="173" t="str">
        <f t="shared" ref="G54:J54" si="1">IFERROR(SUM($F$53:$J$53)/G30,"")</f>
        <v/>
      </c>
      <c r="H54" s="173" t="str">
        <f t="shared" si="1"/>
        <v/>
      </c>
      <c r="I54" s="173" t="str">
        <f t="shared" si="1"/>
        <v/>
      </c>
      <c r="J54" s="174" t="str">
        <f t="shared" si="1"/>
        <v/>
      </c>
      <c r="O54" s="16"/>
      <c r="P54" s="16"/>
      <c r="Q54" s="16"/>
    </row>
    <row r="55" spans="1:19" x14ac:dyDescent="0.25">
      <c r="A55" s="83">
        <v>33</v>
      </c>
      <c r="B55" s="223" t="s">
        <v>7250</v>
      </c>
      <c r="C55" s="224"/>
      <c r="D55" s="134"/>
      <c r="E55" s="27"/>
      <c r="F55" s="153"/>
      <c r="G55" s="153"/>
      <c r="H55" s="153"/>
      <c r="I55" s="153"/>
      <c r="J55" s="154"/>
      <c r="O55" s="16"/>
      <c r="P55" s="16"/>
      <c r="Q55" s="16"/>
    </row>
    <row r="56" spans="1:19" s="36" customFormat="1" ht="16.5" customHeight="1" x14ac:dyDescent="0.25">
      <c r="A56" s="75">
        <v>34</v>
      </c>
      <c r="B56" s="257" t="s">
        <v>7266</v>
      </c>
      <c r="C56" s="258"/>
      <c r="D56" s="139" t="s">
        <v>7267</v>
      </c>
      <c r="E56" s="63" t="s">
        <v>7271</v>
      </c>
      <c r="F56" s="175" t="s">
        <v>7246</v>
      </c>
      <c r="G56" s="175"/>
      <c r="H56" s="175"/>
      <c r="I56" s="175"/>
      <c r="J56" s="176"/>
      <c r="Q56" s="35"/>
      <c r="R56" s="35"/>
      <c r="S56" s="35"/>
    </row>
    <row r="57" spans="1:19" s="36" customFormat="1" ht="18.75" customHeight="1" x14ac:dyDescent="0.25">
      <c r="A57" s="78">
        <v>35</v>
      </c>
      <c r="B57" s="259" t="s">
        <v>7268</v>
      </c>
      <c r="C57" s="260"/>
      <c r="D57" s="140" t="s">
        <v>7267</v>
      </c>
      <c r="E57" s="62" t="s">
        <v>7270</v>
      </c>
      <c r="F57" s="177" t="s">
        <v>7288</v>
      </c>
      <c r="G57" s="177"/>
      <c r="H57" s="177"/>
      <c r="I57" s="177"/>
      <c r="J57" s="178"/>
      <c r="K57" s="35"/>
      <c r="L57" s="35"/>
    </row>
    <row r="58" spans="1:19" ht="46.9" customHeight="1" x14ac:dyDescent="0.25">
      <c r="A58" s="141">
        <v>36</v>
      </c>
      <c r="B58" s="261" t="s">
        <v>7234</v>
      </c>
      <c r="C58" s="262"/>
      <c r="D58" s="79" t="s">
        <v>7492</v>
      </c>
      <c r="E58" s="142" t="s">
        <v>7253</v>
      </c>
      <c r="F58" s="143" t="str">
        <f>IF(COUNTIF(F56:F57, "NO")&gt;0,"YES",IF(AND(F29="YES", F22="YES"), IF(AND(F27&lt;0.4,F31&gt;0.12),"YES","NO"),(IF(F27&lt;0.4,"YES","NO"))))</f>
        <v>NO</v>
      </c>
      <c r="G58" s="143" t="str">
        <f>IF(COUNTIF(G56:G57, "NO")&gt;0,"YES",IF(AND(G29="YES", G22="YES"), IF(AND(G27&lt;0.4,G31&gt;0.12),"YES","NO"),(IF(G27&lt;0.4,"YES","NO"))))</f>
        <v>NO</v>
      </c>
      <c r="H58" s="143" t="str">
        <f>IF(COUNTIF(H56:H57, "NO")&gt;0,"YES",IF(AND(H29="YES", H22="YES"), IF(AND(H27&lt;0.4,H31&gt;0.12),"YES","NO"),(IF(H27&lt;0.4,"YES","NO"))))</f>
        <v>NO</v>
      </c>
      <c r="I58" s="143" t="str">
        <f>IF(COUNTIF(I56:I57, "NO")&gt;0,"YES",IF(AND(I29="YES", I22="YES"), IF(AND(I27&lt;0.4,I31&gt;0.12),"YES","NO"),(IF(I27&lt;0.4,"YES","NO"))))</f>
        <v>NO</v>
      </c>
      <c r="J58" s="144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25">
      <c r="A60" s="37"/>
      <c r="B60" s="223" t="s">
        <v>7314</v>
      </c>
      <c r="C60" s="224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25">
      <c r="A61" s="37"/>
      <c r="B61" s="247" t="s">
        <v>7488</v>
      </c>
      <c r="C61" s="247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25">
      <c r="A62" s="37"/>
      <c r="B62" s="248" t="s">
        <v>7484</v>
      </c>
      <c r="C62" s="248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25">
      <c r="A63" s="37"/>
      <c r="B63" s="249" t="s">
        <v>7489</v>
      </c>
      <c r="C63" s="249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25">
      <c r="A64" s="37"/>
      <c r="B64" s="246" t="s">
        <v>7486</v>
      </c>
      <c r="C64" s="246"/>
      <c r="D64" s="3"/>
      <c r="E64" s="56"/>
      <c r="F64" s="31"/>
      <c r="G64" s="31"/>
      <c r="H64" s="31"/>
      <c r="I64" s="31"/>
      <c r="J64" s="31"/>
    </row>
    <row r="65" spans="1:10" ht="43.5" customHeight="1" x14ac:dyDescent="0.25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25">
      <c r="A66" s="215" t="s">
        <v>7491</v>
      </c>
      <c r="B66" s="216"/>
      <c r="C66" s="216"/>
      <c r="D66" s="216"/>
      <c r="E66" s="216"/>
      <c r="F66" s="217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0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8"/>
  <sheetViews>
    <sheetView topLeftCell="A5740" workbookViewId="0">
      <selection activeCell="E5768" sqref="E5768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25">
      <c r="A2" t="s">
        <v>7208</v>
      </c>
      <c r="B2" t="s">
        <v>16</v>
      </c>
      <c r="C2" t="s">
        <v>17</v>
      </c>
      <c r="D2">
        <v>0</v>
      </c>
    </row>
    <row r="3" spans="1:5" x14ac:dyDescent="0.25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25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25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25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25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25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25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25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25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25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25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25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25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25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25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25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25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25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25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25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25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25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25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25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25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25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25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25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25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25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25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25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25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25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25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25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25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25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25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25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25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25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25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25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25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25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25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25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25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25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25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25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25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25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25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25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25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25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25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25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25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25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25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25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25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25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25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25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25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25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25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25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25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25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25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25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25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25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25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25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25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25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25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25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25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25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25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25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25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25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25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25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25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25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25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25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25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25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25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25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25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25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25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25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25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25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25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25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25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25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25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25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25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25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25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25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25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25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25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25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25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25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25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25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25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25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25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25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25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25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25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25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25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25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25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25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25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25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25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25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25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25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25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25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25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25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25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25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25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25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25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25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25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25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25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25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25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25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25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25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25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25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25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25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25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25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25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25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25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25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25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25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25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25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25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25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25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25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25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25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25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25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25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25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25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25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25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25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25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25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25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25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25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25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25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25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25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25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25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25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25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25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25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25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25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25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25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25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25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25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25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25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25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25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25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25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25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25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25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25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25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25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25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25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25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25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25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25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25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25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25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25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25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25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25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25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25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25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25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25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25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25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25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25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25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25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25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25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25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25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25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25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25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25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25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25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25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25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25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25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25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25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25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25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25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25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25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25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25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25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25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25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25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25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25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25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25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25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25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25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25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25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25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25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25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25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25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25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25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25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25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25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25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25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25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25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25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25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25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25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25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25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25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25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25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25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25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25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25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25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25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25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25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25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25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25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25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25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25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25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25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25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25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25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25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25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25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25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25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25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25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25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25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25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25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25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25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25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25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25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25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25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25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25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25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25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25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25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25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25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25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25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25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25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25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25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25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25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25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25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25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25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25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25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25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25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25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25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25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25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25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25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25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25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25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25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25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25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25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25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25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25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25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25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25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25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25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25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25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25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25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25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25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25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25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25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25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25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25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25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25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25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25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25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25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25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25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25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25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25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25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25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25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25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25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25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25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25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25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25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25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25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25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25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25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25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25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25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25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25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25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25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25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25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25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25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25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25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25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25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25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25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25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25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25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25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25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25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25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25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25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25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25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25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25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25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25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25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25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25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25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25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25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25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25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25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25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25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25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25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25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25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25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25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25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25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25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25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25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25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25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25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25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25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25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25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25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25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25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25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25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25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25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25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25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25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25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25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25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25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25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25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25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25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25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25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25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25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25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25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25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25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25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25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25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25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25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25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25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25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25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25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25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25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25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25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25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25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25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25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25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25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25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25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25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25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25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25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25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25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25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25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25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25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25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25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25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25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25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25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25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25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25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25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25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25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25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25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25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25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25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25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25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25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25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25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25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25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25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25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25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25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25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25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25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25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25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25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25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25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25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25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25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25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25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25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25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25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25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25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25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25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25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25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25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25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25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25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25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25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25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25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25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25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25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25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25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25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25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25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25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25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25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25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25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25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25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25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25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25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25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25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25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25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25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25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25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25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25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25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25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25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25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25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25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25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25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25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25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25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25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25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25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25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25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25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25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25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25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25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25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25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25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25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25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25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25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25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25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25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25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25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25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25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25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25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25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25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25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25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25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25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25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25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25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25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25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25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25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25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25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25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25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25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25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25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25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25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25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25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25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25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25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25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25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25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25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25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25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25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25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25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25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25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25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25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25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25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25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25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25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25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25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25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25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25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25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25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25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25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25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25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25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25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25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25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25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25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25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25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25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25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25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25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25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25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25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25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25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25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25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25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25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25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25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25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25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25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25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25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25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25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25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25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25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25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25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25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25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25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25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25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25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25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25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25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25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25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25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25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25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25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25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25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25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25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25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25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25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25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25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25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25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25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25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25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25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25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25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25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25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25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25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25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25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25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25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25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25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25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25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25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25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25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25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25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25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25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25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25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25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25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25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25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25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25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25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25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25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25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25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25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25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25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25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25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25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25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25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25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25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25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25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25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25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25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25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25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25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25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25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25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25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25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25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25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25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25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25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25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25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25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25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25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25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25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25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25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25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25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25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25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25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25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25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25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25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25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25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25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25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25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25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25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25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25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25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25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25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25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25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25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25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25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25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25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25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25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25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25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25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25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25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25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25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25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25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25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25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25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25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25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25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25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25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25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25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25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25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25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25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25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25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25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25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25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25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25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25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25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25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25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25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25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25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25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25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25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25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25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25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25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25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25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25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25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25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25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25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25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25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25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25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25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25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25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25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25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25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25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25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25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25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25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25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25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25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25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25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25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25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25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25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25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25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25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25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25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25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25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25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25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25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25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25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25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25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25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25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25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25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25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25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25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25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25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25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25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25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25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25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25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25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25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25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25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25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25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25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25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25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25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25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25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25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25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25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25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25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25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25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25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25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25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25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25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25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25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25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25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25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25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25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25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25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25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25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25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25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25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25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25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25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25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25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25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25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25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25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25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25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25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25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25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25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25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25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25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25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25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25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25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25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25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25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25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25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25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25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25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25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25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25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25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25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25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25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25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25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25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25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25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25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25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25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25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25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25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25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25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25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25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25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25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25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25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25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25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25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25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25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25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25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25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25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25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25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25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25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25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25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25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25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25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25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25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25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25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25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25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25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25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25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25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25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25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25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25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25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25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25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25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25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25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25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25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25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25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25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25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25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25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25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25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25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25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25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25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25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25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25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25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25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25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25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25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25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25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25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25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25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25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25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25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25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25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25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25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25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25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25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25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25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25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25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25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25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25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25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25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25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25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25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25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25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25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25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25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25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25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25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25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25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25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25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25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25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25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25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25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25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25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25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25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25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25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25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25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25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25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25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25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25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25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25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25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25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25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25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25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25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25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25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25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25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25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25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25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25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25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25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25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25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25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25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25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25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25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25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25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25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25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25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25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25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25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25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25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25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25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25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25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25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25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25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25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25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25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25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25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25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25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25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25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25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25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25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25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25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25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25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25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25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25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25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25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25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25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25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25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25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25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25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25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25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25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25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25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25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25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25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25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25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25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25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25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25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25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25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25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25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25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25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25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25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25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25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25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25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25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25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25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25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25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25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25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25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25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25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25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25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25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25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25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25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25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25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25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25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25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25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25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25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25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25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25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25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25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25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25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25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25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25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25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25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25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25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25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25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25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25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25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25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25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25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25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25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25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25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25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25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25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25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25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25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25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25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25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25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25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25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25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25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25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25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25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25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25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25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25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25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25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25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25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25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25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25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25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25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25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25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25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25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25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25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25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25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25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25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25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25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25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25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25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25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25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25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25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25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25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25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25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25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25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25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25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25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25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25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25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25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25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25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25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25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25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25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25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25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25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25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25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25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25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25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25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25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25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25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25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25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25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25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25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25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25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25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25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25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25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25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25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25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25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25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25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25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25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25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25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25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25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25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25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25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25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25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25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25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25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25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25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25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25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25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25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25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25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25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25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25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25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25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25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25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25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25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25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25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25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25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25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25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25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25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25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25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25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25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25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25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25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25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25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25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25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25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25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25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25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25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25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25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25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25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25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25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25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25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25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25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25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25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25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25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25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25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25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25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25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25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25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25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25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25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25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25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25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25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25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25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25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25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25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25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25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25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25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25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25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25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25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25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25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25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25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25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25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25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25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25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25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25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25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25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25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25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25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25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25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25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25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25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25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25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25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25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25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25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25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25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25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25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25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25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25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25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25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25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25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25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25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25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25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25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25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25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25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25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25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25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25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25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25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25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25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25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25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25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25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25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25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25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25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25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25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25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25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25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25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25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25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25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25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25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25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25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25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25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25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25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25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25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25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25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25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25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25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25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25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25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25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25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25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25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25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25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25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25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25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25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25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25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25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25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25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25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25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25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25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25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25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25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25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25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25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25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25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25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25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25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25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25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25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25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25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25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25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25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25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25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25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25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25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25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25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25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25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25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25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25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25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25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25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25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25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25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25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25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25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25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25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25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25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25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25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25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25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25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25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25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25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25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25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25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25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25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25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25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25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25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25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25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25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25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25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25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25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25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25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25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25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25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25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25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25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25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25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25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25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25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25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25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25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25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25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25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25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25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25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25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25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25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25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25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25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25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25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25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25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25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25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25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25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25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25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25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25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25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25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25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25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25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25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25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25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25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25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25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25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25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25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25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25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25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25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25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25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25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25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25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25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25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25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25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25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25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25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25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25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25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25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25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25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25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25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25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25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25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25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25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25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25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25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25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25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25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25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25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25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25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25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25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25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25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25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25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25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25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25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25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25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25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25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25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25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25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25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25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25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25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25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25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25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25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25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25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25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25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25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25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25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25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25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25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25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25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25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25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25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25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25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25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25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25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25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25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25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25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25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25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25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25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25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25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25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25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25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25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25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25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25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25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25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25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25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25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25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25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25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25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25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25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25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25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25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25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25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25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25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25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25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25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25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25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25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25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25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25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25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25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25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25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25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25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25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25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25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25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25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25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25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25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25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25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25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25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25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25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25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25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25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25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25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25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25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25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25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25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25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25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25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25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25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25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25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25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25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25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25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25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25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25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25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25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25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25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25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25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25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25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25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25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25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25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25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25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25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25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25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25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25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25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25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25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25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25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25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25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25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25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25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25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25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25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25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25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25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25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25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25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25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25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25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25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25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25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25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25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25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25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25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25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25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25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25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25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25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25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25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25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25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25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25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25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25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25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25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25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25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25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25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25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25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25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25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25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25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25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25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25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25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25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25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25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25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25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25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25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25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25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25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25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25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25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25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25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25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25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25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25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25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25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25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25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25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25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25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25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25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25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25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25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25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25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25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25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25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25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25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25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25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25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25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25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25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25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25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25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25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25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25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25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25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25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25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25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25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25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25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25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25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25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25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25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25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25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25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25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25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25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25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25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25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25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25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25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25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25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25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25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25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25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25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25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25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25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25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25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25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25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25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25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25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25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25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25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25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25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25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25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25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25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25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25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25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25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25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25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25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25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25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25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25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25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25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25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25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25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25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25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25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25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25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25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25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25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25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25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25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25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25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25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25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25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25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25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25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25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25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25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25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25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25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25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25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25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25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25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25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25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25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25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25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25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25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25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25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25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25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25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25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25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25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25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25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25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25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25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25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25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25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25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25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25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25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25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25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25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25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25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25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25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25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25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25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25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25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25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25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25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25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25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25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25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25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25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25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25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25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25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25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25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25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25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25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25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25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25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25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25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25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25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25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25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25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25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25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25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25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25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25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25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25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25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25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25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25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25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25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25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25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25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25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25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25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25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25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25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25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25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25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25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25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25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25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25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25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25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25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25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25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25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25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25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25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25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25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25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25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25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25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25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25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25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25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25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25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25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25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25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25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25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25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25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25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25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25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25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25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25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25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25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25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25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25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25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25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25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25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25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25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25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25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25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25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25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25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25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25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25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25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25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25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25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25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25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25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25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25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25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25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25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25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25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25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25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25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25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25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25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25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25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25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25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25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25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25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25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25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25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25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25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25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25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25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25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25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25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25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25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25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25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25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25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25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25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25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25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25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25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25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25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25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25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25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25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25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25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25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25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25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25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25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25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25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25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25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25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25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25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25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25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25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25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25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25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25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25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25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25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25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25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25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25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25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25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25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25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25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25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25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25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25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25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25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25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25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25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25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25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25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25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25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25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25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25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25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25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25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25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25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25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25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25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25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25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25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25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25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25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25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25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25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25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25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25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25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25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25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25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25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25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25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25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25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25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25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25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25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25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25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25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25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25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25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25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25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25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25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25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25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25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25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25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25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25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25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25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25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25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25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25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25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25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25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25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25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25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25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25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25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25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25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25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25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25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25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25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25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25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25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25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25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25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25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25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25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25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25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25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25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25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25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25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25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25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25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25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25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25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25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25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25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25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25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25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25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25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25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25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25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25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25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25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25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25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25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25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25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25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25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25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25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25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25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25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25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25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25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25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25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25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25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25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25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25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25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25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25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25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25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25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25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25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25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25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25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25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25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25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25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25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25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25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25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25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25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25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25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25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25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25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25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25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25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25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25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25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25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25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25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25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25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25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25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25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25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25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25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25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25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25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25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25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25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25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25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25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25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25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25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25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25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25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25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25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25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25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25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25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25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25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25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25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25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25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25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25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25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25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25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25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25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25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25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25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25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25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25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25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25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25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25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25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25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25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25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25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25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25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25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25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25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25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25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25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25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25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25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25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25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25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25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25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25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25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25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25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25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25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25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25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25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25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25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25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25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25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25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25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25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25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25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25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25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25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25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25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25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25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25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25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25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25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25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25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25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25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25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25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25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25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25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25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25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25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25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25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25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25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25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25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25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25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25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25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25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25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25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25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25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25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25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25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25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25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25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25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25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25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25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25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25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25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25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25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25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25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25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25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25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25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25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25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25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25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25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25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25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25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25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25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25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25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25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25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25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25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25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25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25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25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25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25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25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25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25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25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25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25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25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25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25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25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25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25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25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25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25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25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25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25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25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25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25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25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25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25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25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25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25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25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25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25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25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25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25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25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25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25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25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25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25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25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25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25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25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25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25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25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25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25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25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25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25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25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25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25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25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25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25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25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25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25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25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25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25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25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25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25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25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25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25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25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25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25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25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25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25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25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25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25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25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25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25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25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25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25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25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25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25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25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25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25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25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25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25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25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25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25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25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25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25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25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25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25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25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25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25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25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25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25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25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25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25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25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25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25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25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25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25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25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25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25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25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25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25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25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25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25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25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25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25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25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25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25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25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25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25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25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25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25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25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25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25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25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25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25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25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25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25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25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25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25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25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25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25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25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25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25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25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25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25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25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25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25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25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25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25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25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25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25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25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25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25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25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25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25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25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25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25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25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25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25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25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25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25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25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25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25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25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25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25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25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25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25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25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25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25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25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25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25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25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25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25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25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25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25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25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25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25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25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25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25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25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25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25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25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25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25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25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25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25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25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25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25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25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25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25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25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25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25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25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25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25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25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25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25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25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25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25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25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25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25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25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25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25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25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25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25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25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25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25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25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25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25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25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25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25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25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25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25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25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25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25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25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25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25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25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25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25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25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25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25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25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25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25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25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25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25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25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25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25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25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25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25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25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25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25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25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25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25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25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25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25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25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25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25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25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25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25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25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25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25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25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25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25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25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25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25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25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25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25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25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25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25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25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25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25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25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25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25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25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25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25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25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25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25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25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25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25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25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25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25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25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25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25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25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25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25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25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25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25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25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25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25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25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25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25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25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25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25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25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25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25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25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25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25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25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25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25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25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25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25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25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25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25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25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25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25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25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25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25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25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25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25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25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25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25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25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25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25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25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25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25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25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25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25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25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25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25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25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25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25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25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25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25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25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25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25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25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25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25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25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25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25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25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25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25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25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25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25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25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25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25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25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25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25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25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25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25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25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25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25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25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25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25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25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25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25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25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25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25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25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25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25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25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25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25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25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25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25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25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25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25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25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25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25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25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25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25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25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25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25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25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25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25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25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25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25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25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25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25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25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25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25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25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25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25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25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25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25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25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25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25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25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25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25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25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25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25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25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25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25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25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25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25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25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25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25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25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25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25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25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25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25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25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25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25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25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25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25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25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25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25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25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25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25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25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25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25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25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25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25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25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25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25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25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25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25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25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25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25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25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25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25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25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25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25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25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25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25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25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25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25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25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25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25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25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25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25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25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25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25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25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25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25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25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25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25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25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25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25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25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25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25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25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25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25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25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25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25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25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25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25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25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25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25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25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25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25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25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25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25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25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25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25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25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25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25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25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25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25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25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25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25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25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25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25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25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25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25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25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25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25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25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25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25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25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25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25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25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25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25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25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25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25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25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25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25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25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25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25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25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25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25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25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25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25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25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25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25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25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25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25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25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25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25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25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25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25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25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25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25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25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25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25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25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25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25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25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25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25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25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25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25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25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25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25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25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25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25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25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25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25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25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25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25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25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25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25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25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25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25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25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25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25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25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25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25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25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25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25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25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25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25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25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25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25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25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25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25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25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25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25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25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25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25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25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25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25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25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25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25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25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25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25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25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25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25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25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25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25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25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25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25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25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25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25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25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25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25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25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25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25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25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25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25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25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25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25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25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25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25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25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25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25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25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25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25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25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25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25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25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25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25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25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25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25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25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25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25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25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25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25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25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25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25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25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25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25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25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25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25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25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25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25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25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25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25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25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25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25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25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25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25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25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25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25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25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25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25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25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25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25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25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25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25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25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25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25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25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25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25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25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25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25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25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25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25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25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25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25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25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25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25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25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25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25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25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25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25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25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25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25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25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25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25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25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25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25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25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25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25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25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25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25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25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25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25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25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25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25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25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25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25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25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25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25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25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25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25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25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25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25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25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25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25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25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25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25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25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25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25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25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25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25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25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25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25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25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25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25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25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25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25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25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25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25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25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25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25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25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25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25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25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25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25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25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25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25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25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25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25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25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25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25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25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25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25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25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25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25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25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25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25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25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25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25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25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25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25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25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25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25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25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25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25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25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25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25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25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25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25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25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25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25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25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25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25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25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25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25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25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25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25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25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25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25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25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25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25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25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25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25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25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25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25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25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25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25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25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25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25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25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25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25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25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25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25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25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25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25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25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25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25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25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25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25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25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25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25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25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25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25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25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25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25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25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25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25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25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25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25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25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25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25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25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25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25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25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25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25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25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25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25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25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25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25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25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25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25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25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25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25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25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25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25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25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25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25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25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25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25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25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25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25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25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25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25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25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25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25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25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25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25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25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25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25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25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25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25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25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25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25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25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25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25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25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25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25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25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25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25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25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25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25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25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25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25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25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25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25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25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25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25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25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25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25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25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25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25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25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25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25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25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25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25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25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25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25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25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25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25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25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25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25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25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25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25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25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25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25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25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25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25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25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25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25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25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25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25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25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25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25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25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25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25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25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25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25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25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25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25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25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25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25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25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25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25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25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25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25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25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25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25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25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25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25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25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25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25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25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25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25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25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25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25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25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25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25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25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25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25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25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25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25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25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25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25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25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25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25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25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25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25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25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25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25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25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25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25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25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25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25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25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25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25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25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25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25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25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25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25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25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25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25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25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25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25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25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25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25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25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25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25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25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25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25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25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25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25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25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25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25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25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25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25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25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25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25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25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25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25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25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25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25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25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25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25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25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25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25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25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25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25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25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25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25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25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25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25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25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25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25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25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25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25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25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25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25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25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25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25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25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25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25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25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25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25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25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25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25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25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25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25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25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25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25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25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25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25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25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25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25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25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25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25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25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25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25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25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25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25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25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25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25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25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25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25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25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25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25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25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25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25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25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25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25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25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25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25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25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25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25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25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25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25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25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25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25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25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25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25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25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25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25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25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25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25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25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25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25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25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25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25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25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25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25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25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25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25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25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25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25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25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25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25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25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25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25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25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25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25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25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25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25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25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25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25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25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25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25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25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25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25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25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25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25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25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25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25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25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25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25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25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25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25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25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25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25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25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25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25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25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25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25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25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25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25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25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25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25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25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25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25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25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25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25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25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25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25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25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25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25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25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25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25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25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25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25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25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25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25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25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25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25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25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25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25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25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25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25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25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25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25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25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25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25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25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25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25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25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25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25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25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25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25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25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25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25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25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25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25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25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25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25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25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25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25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25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25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25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25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25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25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25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25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25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25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25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25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25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25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25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25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25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25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25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25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25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25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25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25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25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25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25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25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25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25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25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25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25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25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25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25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25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25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25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25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25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25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25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25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25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25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25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25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25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25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25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25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25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25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25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25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25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25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25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25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25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25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25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25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25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25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25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25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25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25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25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25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25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25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25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25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25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25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25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25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25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25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25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25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25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25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25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25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25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25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25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25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25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25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25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25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25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25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25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25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25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25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25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25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25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25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25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25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25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25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25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25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25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25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25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25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25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25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25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25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25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25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25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25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25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25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25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25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25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25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25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25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25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25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25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25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25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25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25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25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25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25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25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25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25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25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25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25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25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25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25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25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25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25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25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25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25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25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25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25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25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25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25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25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25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25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25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25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25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25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25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25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25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25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25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25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25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25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25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25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25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25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25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25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25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25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25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25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25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25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25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25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25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25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25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25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25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25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25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25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25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25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25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25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25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25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25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25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25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25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25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25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25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25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25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25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25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25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25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25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25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25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25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25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25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25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25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25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25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25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25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25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25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25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25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25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25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25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25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25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25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25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25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25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25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25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25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25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25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25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25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25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25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25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25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25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25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25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25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25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25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25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25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25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25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25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25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25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25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25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25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25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25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25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25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25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25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25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25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25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25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25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25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25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25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25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25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25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25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25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25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25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25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25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25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25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25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25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25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25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25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25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25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25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25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25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25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25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25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25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25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25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25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25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25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25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25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25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25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25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25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25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25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25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25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25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25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25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25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25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25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25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25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25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25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25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25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25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25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25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25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25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25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25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25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25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25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25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25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25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25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25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25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25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25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25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25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25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25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25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25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25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25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25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25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25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25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25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25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25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25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25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25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25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25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25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25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25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25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25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25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25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25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25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25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25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25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25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25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25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25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25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25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25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25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25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25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25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25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25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25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25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25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25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25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25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25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25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25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25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25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25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25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25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25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25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25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25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25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25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25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25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25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25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25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25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25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25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25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25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25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25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25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25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25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25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25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25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25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25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25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25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25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25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25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25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25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25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25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25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25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25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25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25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25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25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25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25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25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25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25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25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25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25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25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25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25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25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25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25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25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25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25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25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25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25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25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25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25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25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25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25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25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25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25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25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25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25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25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25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25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25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25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25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25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25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25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25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25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25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25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25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25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25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25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25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25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25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25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25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25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25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25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25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25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25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25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25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25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25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25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25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25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25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25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25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25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25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25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25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25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25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25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25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25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25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25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25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25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25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25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25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25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25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25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25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25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25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25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25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25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25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25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25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25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25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25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25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25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25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25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25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25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25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25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25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25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25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25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25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25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25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25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25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25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25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25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25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25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25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25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25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25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25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25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25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25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25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25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25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25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25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25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25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25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25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25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25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25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25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25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25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25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25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25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25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25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25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25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25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25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25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25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25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25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25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25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25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25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25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25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25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25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25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25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25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25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25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25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25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25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25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25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25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25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25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25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25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25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25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25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25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25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25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25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25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25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25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25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25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25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25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25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25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25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25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25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25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25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25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25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25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25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25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25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25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25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25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25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25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25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25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25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25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25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25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25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25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25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25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25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25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25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25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25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25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25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25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25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25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25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25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25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25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25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25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25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25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25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25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25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25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25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25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25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25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25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25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25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25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25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25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25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25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25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25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25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25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25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25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25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25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25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25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25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25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25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25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25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25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25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25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25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25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25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25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25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25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25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25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25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25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25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25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25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25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25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25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25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25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25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25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25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25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25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25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25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25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25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25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25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25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25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25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25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25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25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25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25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25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25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25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25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25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25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25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25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25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25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25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25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25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25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25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25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25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25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25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25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25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25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25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25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25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25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25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25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25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25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25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25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25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25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25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25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25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25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25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25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25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25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25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25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25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25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25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25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25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25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25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25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25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25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25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25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25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25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25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25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25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25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25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25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25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25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25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25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25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25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25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25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25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25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25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25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25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25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25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25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25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25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25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25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25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25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25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25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25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25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25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25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25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25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25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25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25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25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25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25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25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25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25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25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25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25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25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25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25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25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25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25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25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25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25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25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25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25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25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25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25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25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25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25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25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25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25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25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25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25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25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25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25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25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25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25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25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25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25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25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25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25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25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25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25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25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25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25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25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25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25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25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25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25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25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25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25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25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25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25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25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25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25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25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25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25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25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25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25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25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25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25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25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25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25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25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25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25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25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25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25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25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25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25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25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25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25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25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25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25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25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25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25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25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25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25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25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25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25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25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25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25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25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25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25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25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25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25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25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25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25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25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25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25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25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25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25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25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25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25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25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25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25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25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25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25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25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25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25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25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25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25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25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25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25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25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25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25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25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25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25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25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25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25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25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25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25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25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25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25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25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25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25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25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25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25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25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25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25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25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25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25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25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25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25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25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25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25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25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25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25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25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25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25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25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25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25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25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25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25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25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25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25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25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25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25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25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25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25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25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25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25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25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25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25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25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25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25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25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25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25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25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25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25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25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25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25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25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25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25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25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25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25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25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25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25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25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25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25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25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25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25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25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25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25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25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25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25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25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25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25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25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25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25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25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25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25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25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25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25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25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25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25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25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25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25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25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25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25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25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25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25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25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25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25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25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25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25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25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25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25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25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25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25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25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25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25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25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25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25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25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25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25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25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25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25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25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25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25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25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25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25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25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25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25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25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25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25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25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25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25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25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25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25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25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25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25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25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25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25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25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25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25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25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25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25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25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25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25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25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25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25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25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25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25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25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25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25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25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25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25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25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25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25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25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25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25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25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25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25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25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25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25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25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25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25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25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25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25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25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25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25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25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25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25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25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25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25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25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25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25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25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25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25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25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25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25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25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25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25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25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25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25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25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25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25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25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25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25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25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25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25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25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25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25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25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25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25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25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25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25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25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25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25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25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25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25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25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25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25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25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25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25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25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25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25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25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25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25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25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25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25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25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25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25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25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25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25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25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25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25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25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25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25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25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25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25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25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25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25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25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25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25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25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25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25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25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25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25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25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25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25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25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25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25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25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25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25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25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25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25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25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25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25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25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25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25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25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25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25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25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25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25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25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25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25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25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25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25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25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25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25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25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25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25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25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25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25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25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25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25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25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25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25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25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25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25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25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25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25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25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25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25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25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25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25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25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25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25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25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25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25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25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25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25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25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25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25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25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25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25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25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25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25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25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25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25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25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25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25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25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25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25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25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25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25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25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25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25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25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25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25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25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25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25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25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25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25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25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25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25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25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25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25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25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25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25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25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25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25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25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25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25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25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25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25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25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25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25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25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25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25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25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25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25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25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25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25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25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25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25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25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25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25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25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25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25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25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25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25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25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25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25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25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25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25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25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25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25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25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25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25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25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25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25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25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25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25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25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25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25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25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25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25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25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25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25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25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25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25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25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25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25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25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25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25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25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25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25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25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25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25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25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25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25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25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25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25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25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25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25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25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25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25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25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25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25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25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25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25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25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25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25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25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25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25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25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25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25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25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25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25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25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25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25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25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25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25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25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25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25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25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25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25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25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25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25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25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25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25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25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25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25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25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25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25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25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25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25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25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25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25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25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25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25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25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25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25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25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25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25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25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25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25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25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25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25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25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25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25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25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25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25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25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25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25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25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25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25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25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25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25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25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25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25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25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25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25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25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25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25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25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25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25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25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25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25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25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25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25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25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25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25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25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25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25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25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25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25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25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25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25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25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25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25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25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25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25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25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25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25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25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25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25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25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25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25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25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25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25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25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25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25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25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25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25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25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25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25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25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25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25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25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25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25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25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25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25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25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25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25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25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25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25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25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25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25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25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25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25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25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25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25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25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25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25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25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25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25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25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25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25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25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25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25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25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25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25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25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25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25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25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25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25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25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25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25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25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25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25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25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25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25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25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25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25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25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25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25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25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25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25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25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25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25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25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25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25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25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25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25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25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25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25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25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25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25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25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25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25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25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25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25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25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25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25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25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25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25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25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25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25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25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25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25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25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25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25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25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25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25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25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25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25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25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25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25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25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25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25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25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25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25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25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25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25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25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25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25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25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25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25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25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25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25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25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25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25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25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25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25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25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25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25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25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25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25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25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25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25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25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25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25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25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25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25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25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25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25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25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25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25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25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25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25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25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25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25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25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25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25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25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25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25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25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25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25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25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25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25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25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25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25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25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25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25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25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25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25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25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25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25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25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25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25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25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25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25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25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25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25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25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25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25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25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25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25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25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25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25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25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25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25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25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25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25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25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25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25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25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25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25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25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25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25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25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25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25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25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25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25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25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25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25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25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25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25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25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25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25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25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25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25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25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25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25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25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25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25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25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25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25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25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25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25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25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25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25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25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25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25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25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25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25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25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25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25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25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25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25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25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25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25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25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25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25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25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25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25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25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25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25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25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25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25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25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25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25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25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25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25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25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25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25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25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25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25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25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25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25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25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25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25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25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25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25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25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25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25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25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25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25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25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25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25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25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25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25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25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25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25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25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25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25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25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25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25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25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25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25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25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25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25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25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25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25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25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25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25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25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25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25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25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25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25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25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25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25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25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25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25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25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25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25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25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25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25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25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25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25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25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25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25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25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25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25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25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25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25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25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25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25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25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25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25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25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25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25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25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25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25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25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25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25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25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25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25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25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25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25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25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25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25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25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25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25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25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25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25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25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25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25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25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25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25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25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25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25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25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25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25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25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25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25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25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25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25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25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25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25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25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25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25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25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25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25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25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25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25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25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25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25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25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25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25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25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25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25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25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25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25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25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25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25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25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25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25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25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25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25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25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25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25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25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25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25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25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25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25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25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25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25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25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25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25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25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25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25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25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25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25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25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25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25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25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25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25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25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25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25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25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25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25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25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25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25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25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25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25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25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25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25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25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25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25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25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25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25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25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25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25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25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25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25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25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25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25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25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25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25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25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25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25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25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25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25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25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25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25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25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25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25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25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25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25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25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25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25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25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25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25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25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25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25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25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25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25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25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25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25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25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25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25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25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25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25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25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25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25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25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25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25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25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25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25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25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25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25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25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25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25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25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25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25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25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25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25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25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25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25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25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25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25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25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25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25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25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25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25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25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25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25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25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25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25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25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25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25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25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25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25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25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25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25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25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25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25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25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25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25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25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25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25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25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25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25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25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25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25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25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25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25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25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25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25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25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25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25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25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25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25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25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25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25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25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25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25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25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25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25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25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25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25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25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25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25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25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25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25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25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25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25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25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25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25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25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25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25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25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25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25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25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25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25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25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25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25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25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25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25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25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25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25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25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25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25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25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25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25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25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25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25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25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25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25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25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25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25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25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25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25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25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25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25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25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25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25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25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25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25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25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25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25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25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25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25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25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25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25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25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25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25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25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25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25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25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25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25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25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25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25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25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25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25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25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25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25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25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25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25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25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25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25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25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25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25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25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25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25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25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25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25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25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25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25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25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25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25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25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25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25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25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25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25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25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25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25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25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25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25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25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25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25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25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25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25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25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25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25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25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25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25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25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25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25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25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25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25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25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25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25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25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25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25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25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25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25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25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25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25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25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25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25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25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25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25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25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25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25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25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25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25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25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25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25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25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25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25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25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25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25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25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25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25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25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25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25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25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25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25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25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25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25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25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25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25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25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25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25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25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25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25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25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25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25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25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25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25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25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25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25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25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25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25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25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25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25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25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25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25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25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25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25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25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25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25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25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25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25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25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25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25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25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25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25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25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25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25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25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25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25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25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25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25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25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25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25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25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25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25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25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25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25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25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25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25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25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25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25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25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25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25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25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25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25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25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25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25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25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25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25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25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25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25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25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25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25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25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25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25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25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25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25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25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25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25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25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25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25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25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25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25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25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25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25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25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25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25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25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25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25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25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25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25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25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25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25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25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25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25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25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25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25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25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25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25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25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25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25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25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25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25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25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25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25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25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25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25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25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25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25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25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25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25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25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25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25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25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25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25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25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25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25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25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25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25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25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25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25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25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25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25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25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25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25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25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25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25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25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25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25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25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25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25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25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25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25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25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25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25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25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25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25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25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25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25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25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25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25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25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25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25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25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25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25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25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25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25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25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25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25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25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25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25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25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25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25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25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25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25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25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25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25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25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25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25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25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25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25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25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25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25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25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25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25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25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25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25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25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25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25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25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25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25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25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25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25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25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25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25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25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25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25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25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25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25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25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25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25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25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25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25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25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25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25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25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25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25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25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25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25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25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25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25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25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25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25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25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25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25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25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25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25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25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25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25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25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25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25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25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25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25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25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25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25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25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25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25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25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25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25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25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25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25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25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25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25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25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25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25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25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25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25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25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25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25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25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25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25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25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25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25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25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25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25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25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25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25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25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25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25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25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25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25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25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25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25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25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25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25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25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25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25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25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25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25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25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25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25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25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25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25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25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25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25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25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25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25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25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25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25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25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25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25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25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25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25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25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25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25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25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25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25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25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25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25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25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25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25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25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25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25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25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25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25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25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25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25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25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25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25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25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25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25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25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25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25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25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25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25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25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25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25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25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25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25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25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25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25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25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25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25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25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25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25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25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25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25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25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25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25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25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25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25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25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25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25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25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25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25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25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25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25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25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25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25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25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25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25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25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25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25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25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25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25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25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25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25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25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25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25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25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25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25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25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25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25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25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25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25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25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25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25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25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25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25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25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25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25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25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25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25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25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25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25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25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25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25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25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25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25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25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25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25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25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25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25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25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25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25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25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25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25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25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25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25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25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25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25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25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25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25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25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25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25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25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25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25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25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25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25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25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25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25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25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25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25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25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25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25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25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25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25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25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25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25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25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25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25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25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25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25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25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25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25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25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25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25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25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25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25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25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25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25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25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25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25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25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25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25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25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25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25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25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25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25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25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25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25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25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25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25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25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25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25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25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25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25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25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25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25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25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25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25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25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25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25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25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25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25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25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25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25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25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25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25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25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25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25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25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25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25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25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25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25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25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25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25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25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25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25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25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25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25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25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25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25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25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25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25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25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25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25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25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25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25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25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25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25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25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25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25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25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25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25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25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25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25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25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25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25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25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25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25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25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25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25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25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25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25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25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25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25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25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25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25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25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25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25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25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25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25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25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25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25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25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25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25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25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25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25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25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25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25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25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25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25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25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25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25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25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25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25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25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25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25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25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25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25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25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25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25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25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25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25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25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25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25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25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25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25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25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25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25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25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25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25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25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25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25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25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25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25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25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25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25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25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25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25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25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25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25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25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25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25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25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25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25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25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25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25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25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25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25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25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25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25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25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25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25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25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25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25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25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25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25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25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25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25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25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25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25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25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25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25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25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 xr:uid="{547F9812-B928-4230-9556-71F3904478C2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145883079377458FCDA33E7B9A2C42" ma:contentTypeVersion="15" ma:contentTypeDescription="Create a new document." ma:contentTypeScope="" ma:versionID="dbc020e51cdc2554cb9c9348a68eeb59">
  <xsd:schema xmlns:xsd="http://www.w3.org/2001/XMLSchema" xmlns:xs="http://www.w3.org/2001/XMLSchema" xmlns:p="http://schemas.microsoft.com/office/2006/metadata/properties" xmlns:ns2="8042b179-968a-455f-bf15-a92bf7d7f95a" xmlns:ns3="4c1d7b8f-f091-436b-a623-7072123c947e" targetNamespace="http://schemas.microsoft.com/office/2006/metadata/properties" ma:root="true" ma:fieldsID="f2fea4a68d9fb0ff5d031f1bc665eb46" ns2:_="" ns3:_="">
    <xsd:import namespace="8042b179-968a-455f-bf15-a92bf7d7f95a"/>
    <xsd:import namespace="4c1d7b8f-f091-436b-a623-7072123c94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2b179-968a-455f-bf15-a92bf7d7f9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4d864f-1d80-4a09-85d6-725f0d359909}" ma:internalName="TaxCatchAll" ma:showField="CatchAllData" ma:web="8042b179-968a-455f-bf15-a92bf7d7f9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d7b8f-f091-436b-a623-7072123c9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0f9f330-df45-449d-8cc1-f4ceb752a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42b179-968a-455f-bf15-a92bf7d7f95a" xsi:nil="true"/>
    <lcf76f155ced4ddcb4097134ff3c332f xmlns="4c1d7b8f-f091-436b-a623-7072123c94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FD788F-0554-4283-B4E6-3B88ABEFC840}"/>
</file>

<file path=customXml/itemProps2.xml><?xml version="1.0" encoding="utf-8"?>
<ds:datastoreItem xmlns:ds="http://schemas.openxmlformats.org/officeDocument/2006/customXml" ds:itemID="{AD77264E-0D6B-433F-9341-9A98EE2304E4}"/>
</file>

<file path=customXml/itemProps3.xml><?xml version="1.0" encoding="utf-8"?>
<ds:datastoreItem xmlns:ds="http://schemas.openxmlformats.org/officeDocument/2006/customXml" ds:itemID="{573D7A94-DB20-4B5B-A9D3-F8F4D06BC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Lynn Diffell</cp:lastModifiedBy>
  <cp:lastPrinted>2024-10-21T18:20:56Z</cp:lastPrinted>
  <dcterms:created xsi:type="dcterms:W3CDTF">2017-12-11T13:11:46Z</dcterms:created>
  <dcterms:modified xsi:type="dcterms:W3CDTF">2024-10-21T18:21:28Z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  <property fmtid="{D5CDD505-2E9C-101B-9397-08002B2CF9AE}" pid="9" name="ContentTypeId">
    <vt:lpwstr>0x010100CF145883079377458FCDA33E7B9A2C42</vt:lpwstr>
  </property>
</Properties>
</file>