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blp-my.sharepoint.com/personal/ldiffell_ghblp_org/Documents/A-HomeDrive/MERS/"/>
    </mc:Choice>
  </mc:AlternateContent>
  <xr:revisionPtr revIDLastSave="0" documentId="8_{BE9C34FF-9139-495B-ADAB-F95099A7C141}" xr6:coauthVersionLast="47" xr6:coauthVersionMax="47" xr10:uidLastSave="{00000000-0000-0000-0000-000000000000}"/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-120" yWindow="-120" windowWidth="29040" windowHeight="15720" activeTab="1" xr2:uid="{00000000-000D-0000-FFFF-FFFF00000000}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4" l="1"/>
  <c r="F30" i="8"/>
  <c r="C13" i="8"/>
  <c r="C5" i="8"/>
  <c r="C8" i="4" l="1"/>
  <c r="C7" i="4"/>
  <c r="F23" i="4" l="1"/>
  <c r="C9" i="8" l="1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<sst xmlns="http://schemas.openxmlformats.org/spreadsheetml/2006/main" count="29547" uniqueCount="7504">
  <si>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</si>
  <si>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</si>
  <si>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</si>
  <si>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</si>
  <si>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</si>
  <si>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</si>
  <si>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</si>
  <si>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</si>
  <si>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</si>
  <si>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</si>
  <si>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</si>
  <si>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</si>
  <si>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</si>
  <si>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</si>
  <si>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</si>
  <si>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</si>
  <si>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</si>
  <si>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</si>
  <si>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</si>
  <si>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</si>
  <si>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</si>
  <si>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</si>
  <si>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</si>
  <si>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</si>
  <si>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</si>
  <si>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</si>
  <si>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</si>
  <si>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</si>
  <si>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</si>
  <si>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</si>
  <si>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</si>
  <si>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</si>
  <si>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</si>
  <si>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</si>
  <si>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</si>
  <si>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</si>
  <si>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</si>
  <si>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</si>
  <si>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</si>
  <si>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</si>
  <si>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</si>
  <si>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</si>
  <si>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</si>
  <si>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</si>
  <si>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</si>
  <si>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</si>
  <si>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</si>
  <si>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</si>
  <si>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</si>
  <si>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</si>
  <si>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</si>
  <si>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</si>
  <si>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</si>
  <si>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</si>
  <si>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</si>
  <si>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</si>
  <si>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</si>
  <si>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</si>
  <si>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</si>
  <si>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</si>
  <si>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</si>
  <si>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</si>
  <si>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</si>
  <si>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</si>
  <si>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</si>
  <si>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</si>
  <si>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</si>
  <si>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</si>
  <si>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</si>
  <si>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</si>
  <si>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</si>
  <si>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</si>
  <si>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</si>
  <si>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</si>
  <si>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</si>
  <si>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</si>
  <si>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</si>
  <si>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</si>
  <si>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</si>
  <si>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</si>
  <si>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</si>
  <si>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</si>
  <si>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</si>
  <si>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</si>
  <si>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</si>
  <si>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</si>
  <si>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</si>
  <si>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</si>
  <si>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</si>
  <si>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</si>
  <si>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</si>
  <si>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</si>
  <si>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</si>
  <si>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</si>
  <si>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</si>
  <si>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</si>
  <si>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</si>
  <si>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</si>
  <si>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</si>
  <si>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</si>
  <si>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</si>
  <si>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</si>
  <si>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</si>
  <si>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</si>
  <si>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</si>
  <si>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</si>
  <si>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</si>
  <si>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</si>
  <si>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</si>
  <si>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</si>
  <si>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</si>
  <si>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</si>
  <si>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</si>
  <si>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</si>
  <si>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</si>
  <si>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</si>
  <si>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</si>
  <si>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</si>
  <si>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</si>
  <si>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</si>
  <si>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</si>
  <si>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</si>
  <si>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</si>
  <si>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</si>
  <si>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</si>
  <si>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</si>
  <si>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</si>
  <si>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</si>
  <si>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</si>
  <si>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</si>
  <si>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</si>
  <si>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</si>
  <si>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</si>
  <si>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</si>
  <si>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</si>
  <si>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</si>
  <si>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</si>
  <si>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</si>
  <si>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</si>
  <si>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</si>
  <si>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</si>
  <si>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</si>
  <si>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</si>
  <si>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</si>
  <si>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</si>
  <si>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</si>
  <si>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</si>
  <si>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</si>
  <si>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</si>
  <si>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</si>
  <si>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</si>
  <si>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</si>
  <si>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</si>
  <si>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</si>
  <si>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</si>
  <si>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</si>
  <si>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</si>
  <si>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</si>
  <si>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</si>
  <si>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</si>
  <si>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</si>
  <si>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</si>
  <si>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</si>
  <si>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</si>
  <si>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</si>
  <si>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</si>
  <si>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</si>
  <si>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</si>
  <si>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</si>
  <si>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</si>
  <si>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</si>
  <si>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</si>
  <si>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</si>
  <si>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</si>
  <si>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</si>
  <si>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</si>
  <si>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</si>
  <si>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</si>
  <si>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</si>
  <si>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</si>
  <si>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</si>
  <si>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</si>
  <si>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</si>
  <si>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</si>
  <si>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</si>
  <si>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</si>
  <si>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</si>
  <si>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</si>
  <si>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</si>
  <si>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</si>
  <si>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</si>
  <si>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</si>
  <si>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</si>
  <si>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</si>
  <si>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</si>
  <si>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</si>
  <si>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</si>
  <si>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</si>
  <si>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</si>
  <si>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</si>
  <si>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</si>
  <si>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</si>
  <si>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</si>
  <si>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</si>
  <si>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</si>
  <si>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</si>
  <si>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</si>
  <si>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</si>
  <si>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</si>
  <si>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</si>
  <si>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</si>
  <si>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</si>
  <si>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</si>
  <si>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</si>
  <si>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</si>
  <si>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</si>
  <si>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</si>
  <si>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</si>
  <si>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</si>
  <si>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</si>
  <si>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</si>
  <si>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</si>
  <si>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</si>
  <si>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</si>
  <si>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</si>
  <si>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</si>
  <si>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</si>
  <si>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</si>
  <si>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</si>
  <si>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</si>
  <si>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</si>
  <si>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</si>
  <si>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</si>
  <si>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</si>
  <si>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</si>
  <si>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</si>
  <si>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</si>
  <si>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</si>
  <si>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</si>
  <si>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</si>
  <si>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</si>
  <si>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</si>
  <si>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</si>
  <si>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</si>
  <si>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</si>
  <si>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</si>
  <si>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</si>
  <si>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</si>
  <si>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</si>
  <si>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</si>
  <si>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</si>
  <si>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</si>
  <si>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</si>
  <si>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</si>
  <si>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</si>
  <si>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</si>
  <si>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</si>
  <si>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</si>
  <si>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</si>
  <si>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</si>
  <si>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</si>
  <si>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</si>
  <si>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</si>
  <si>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</si>
  <si>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</si>
  <si>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</si>
  <si>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</si>
  <si>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</si>
  <si>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</si>
  <si>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</si>
  <si>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</si>
  <si>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</si>
  <si>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</si>
  <si>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</si>
  <si>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</si>
  <si>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</si>
  <si>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</si>
  <si>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</si>
  <si>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</si>
  <si>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</si>
  <si>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</si>
  <si>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</si>
  <si>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</si>
  <si>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</si>
  <si>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</si>
  <si>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</si>
  <si>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</si>
  <si>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</si>
  <si>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</si>
  <si>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</si>
  <si>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</si>
  <si>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</si>
  <si>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</si>
  <si>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</si>
  <si>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</si>
  <si>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</si>
  <si>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</si>
  <si>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</si>
  <si>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</si>
  <si>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</si>
  <si>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</si>
  <si>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</si>
  <si>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</si>
  <si>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</si>
  <si>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</si>
  <si>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</si>
  <si>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</si>
  <si>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</si>
  <si>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</si>
  <si>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</si>
  <si>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</si>
  <si>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</si>
  <si>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</si>
  <si>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</si>
  <si>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</si>
  <si>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</si>
  <si>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</si>
  <si>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</si>
  <si>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</si>
  <si>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</si>
  <si>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</si>
  <si>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</si>
  <si>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</si>
  <si>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</si>
  <si>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</si>
  <si>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</si>
  <si>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</si>
  <si>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</si>
  <si>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</si>
  <si>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</si>
  <si>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</si>
  <si>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</si>
  <si>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</si>
  <si>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</si>
  <si>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</si>
  <si>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</si>
  <si>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</si>
  <si>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</si>
  <si>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</si>
  <si>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</si>
  <si>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</si>
  <si>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</si>
  <si>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</si>
  <si>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</si>
  <si>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</si>
  <si>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</si>
  <si>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</si>
  <si>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</si>
  <si>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</si>
  <si>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</si>
  <si>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</si>
  <si>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</si>
  <si>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</si>
  <si>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</si>
  <si>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</si>
  <si>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</si>
  <si>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</si>
  <si>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</si>
  <si>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</si>
  <si>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</si>
  <si>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</si>
  <si>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</si>
  <si>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</si>
  <si>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</si>
  <si>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</si>
  <si>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</si>
  <si>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</si>
  <si>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</si>
  <si>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</si>
  <si>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</si>
  <si>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</si>
  <si>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</si>
  <si>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</si>
  <si>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</si>
  <si>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</si>
  <si>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</si>
  <si>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</si>
  <si>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</si>
  <si>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</si>
  <si>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</si>
  <si>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</si>
  <si>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</si>
  <si>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</si>
  <si>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</si>
  <si>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</si>
  <si>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</si>
  <si>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</si>
  <si>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</si>
  <si>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</si>
  <si>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</si>
  <si>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</si>
  <si>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</si>
  <si>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</si>
  <si>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</si>
  <si>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</si>
  <si>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</si>
  <si>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</si>
  <si>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</si>
  <si>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</si>
  <si>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</si>
  <si>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</si>
  <si>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</si>
  <si>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</si>
  <si>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</si>
  <si>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</si>
  <si>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</si>
  <si>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</si>
  <si>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</si>
  <si>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</si>
  <si>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</si>
  <si>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</si>
  <si>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</si>
  <si>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</si>
  <si>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</si>
  <si>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</si>
  <si>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</si>
  <si>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</si>
  <si>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</si>
  <si>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</si>
  <si>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</si>
  <si>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</si>
  <si>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</si>
  <si>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</si>
  <si>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</si>
  <si>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</si>
  <si>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</si>
  <si>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</si>
  <si>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</si>
  <si>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</si>
  <si>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</si>
  <si>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</si>
  <si>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</si>
  <si>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</si>
  <si>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</si>
  <si>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</si>
  <si>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</si>
  <si>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</si>
  <si>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</si>
  <si>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</si>
  <si>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</si>
  <si>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</si>
  <si>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</si>
  <si>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</si>
  <si>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</si>
  <si>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</si>
  <si>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</si>
  <si>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</si>
  <si>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</si>
  <si>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</si>
  <si>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</si>
  <si>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</si>
  <si>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</si>
  <si>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</si>
  <si>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</si>
  <si>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</si>
  <si>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</si>
  <si>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</si>
  <si>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</si>
  <si>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</si>
  <si>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</si>
  <si>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</si>
  <si>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</si>
  <si>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</si>
  <si>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</si>
  <si>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</si>
  <si>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</si>
  <si>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</si>
  <si>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</si>
  <si>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</si>
  <si>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</si>
  <si>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</si>
  <si>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</si>
  <si>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</si>
  <si>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</si>
  <si>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</si>
  <si>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</si>
  <si>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</si>
  <si>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</si>
  <si>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</si>
  <si>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</si>
  <si>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</si>
  <si>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</si>
  <si>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</si>
  <si>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</si>
  <si>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</si>
  <si>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</si>
  <si>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</si>
  <si>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</si>
  <si>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</si>
  <si>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</si>
  <si>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</si>
  <si>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</si>
  <si>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</si>
  <si>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</si>
  <si>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</si>
  <si>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</si>
  <si>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</si>
  <si>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</si>
  <si>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</si>
  <si>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</si>
  <si>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</si>
  <si>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</si>
  <si>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</si>
  <si>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</si>
  <si>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</si>
  <si>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</si>
  <si>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</si>
  <si>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</si>
  <si>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</si>
  <si>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</si>
  <si>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</si>
  <si>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</si>
  <si>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</si>
  <si>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</si>
  <si>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</si>
  <si>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</si>
  <si>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</si>
  <si>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</si>
  <si>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</si>
  <si>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</si>
  <si>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</si>
  <si>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</si>
  <si>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</si>
  <si>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</si>
  <si>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</si>
  <si>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</si>
  <si>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</si>
  <si>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</si>
  <si>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</si>
  <si>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</si>
  <si>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</si>
  <si>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</si>
  <si>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</si>
  <si>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</si>
  <si>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</si>
  <si>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</si>
  <si>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</si>
  <si>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</si>
  <si>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</si>
  <si>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</si>
  <si>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</si>
  <si>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</si>
  <si>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</si>
  <si>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</si>
  <si>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</si>
  <si>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</si>
  <si>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</si>
  <si>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</si>
  <si>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</si>
  <si>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</si>
  <si>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</si>
  <si>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</si>
  <si>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</si>
  <si>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</si>
  <si>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</si>
  <si>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</si>
  <si>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</si>
  <si>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</si>
  <si>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</si>
  <si>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</si>
  <si>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</si>
  <si>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</si>
  <si>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</si>
  <si>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</si>
  <si>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</si>
  <si>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</si>
  <si>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</si>
  <si>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</si>
  <si>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</si>
  <si>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</si>
  <si>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</si>
  <si>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</si>
  <si>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</si>
  <si>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</si>
  <si>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</si>
  <si>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</si>
  <si>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</si>
  <si>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</si>
  <si>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</si>
  <si>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</si>
  <si>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</si>
  <si>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</si>
  <si>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</si>
  <si>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</si>
  <si>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</si>
  <si>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</si>
  <si>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</si>
  <si>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</si>
  <si>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</si>
  <si>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</si>
  <si>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</si>
  <si>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</si>
  <si>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</si>
  <si>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</si>
  <si>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</si>
  <si>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</si>
  <si>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</si>
  <si>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</si>
  <si>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</si>
  <si>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</si>
  <si>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</si>
  <si>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</si>
  <si>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</si>
  <si>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</si>
  <si>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</si>
  <si>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</si>
  <si>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</si>
  <si>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</si>
  <si>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</si>
  <si>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</si>
  <si>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</si>
  <si>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</si>
  <si>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</si>
  <si>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</si>
  <si>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</si>
  <si>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</si>
  <si>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</si>
  <si>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</si>
  <si>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</si>
  <si>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</si>
  <si>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</si>
  <si>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</si>
  <si>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</si>
  <si>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</si>
  <si>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</si>
  <si>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</si>
  <si>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</si>
  <si>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</si>
  <si>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</si>
  <si>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</si>
  <si>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</si>
  <si>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</si>
  <si>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</si>
  <si>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</si>
  <si>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</si>
  <si>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</si>
  <si>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</si>
  <si>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</si>
  <si>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</si>
  <si>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</si>
  <si>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</si>
  <si>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</si>
  <si>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</si>
  <si>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</si>
  <si>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</si>
  <si>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</si>
  <si>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</si>
  <si>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</si>
  <si>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</si>
  <si>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</si>
  <si>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</si>
  <si>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</si>
  <si>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</si>
  <si>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</si>
  <si>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</si>
  <si>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</si>
  <si>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</si>
  <si>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</si>
  <si>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</si>
  <si>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</si>
  <si>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</si>
  <si>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</si>
  <si>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</si>
  <si>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</si>
  <si>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</si>
  <si>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</si>
  <si>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</si>
  <si>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</si>
  <si>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</si>
  <si>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</si>
  <si>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</si>
  <si>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</si>
  <si>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</si>
  <si>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</si>
  <si>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</si>
  <si>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</si>
  <si>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</si>
  <si>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</si>
  <si>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</si>
  <si>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</si>
  <si>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</si>
  <si>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</si>
  <si>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</si>
  <si>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</si>
  <si>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</si>
  <si>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</si>
  <si>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</si>
  <si>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</si>
  <si>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</si>
  <si>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</si>
  <si>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</si>
  <si>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</si>
  <si>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</si>
  <si>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</si>
  <si>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</si>
  <si>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</si>
  <si>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</si>
  <si>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</si>
  <si>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</si>
  <si>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</si>
  <si>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</si>
  <si>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</si>
  <si>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</si>
  <si>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</si>
  <si>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</si>
  <si>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</si>
  <si>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</si>
  <si>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</si>
  <si>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</si>
  <si>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</si>
  <si>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</si>
  <si>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</si>
  <si>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</si>
  <si>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</si>
  <si>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</si>
  <si>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</si>
  <si>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</si>
  <si>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</si>
  <si>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</si>
  <si>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</si>
  <si>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</si>
  <si>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</si>
  <si>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</si>
  <si>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</si>
  <si>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</si>
  <si>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</si>
  <si>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</si>
  <si>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</si>
  <si>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</si>
  <si>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</si>
  <si>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</si>
  <si>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</si>
  <si>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</si>
  <si>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</si>
  <si>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</si>
  <si>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</si>
  <si>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</si>
  <si>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</si>
  <si>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</si>
  <si>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</si>
  <si>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</si>
  <si>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</si>
  <si>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</si>
  <si>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</si>
  <si>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</si>
  <si>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</si>
  <si>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</si>
  <si>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</si>
  <si>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</si>
  <si>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</si>
  <si>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</si>
  <si>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</si>
  <si>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</si>
  <si>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</si>
  <si>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</si>
  <si>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</si>
  <si>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</si>
  <si>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</si>
  <si>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</si>
  <si>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</si>
  <si>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</si>
  <si>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</si>
  <si>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</si>
  <si>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</si>
  <si>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</si>
  <si>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</si>
  <si>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</si>
  <si>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</si>
  <si>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</si>
  <si>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</si>
  <si>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</si>
  <si>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</si>
  <si>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</si>
  <si>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</si>
  <si>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</si>
  <si>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</si>
  <si>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</si>
  <si>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</si>
  <si>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</si>
  <si>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</si>
  <si>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</si>
  <si>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</si>
  <si>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</si>
  <si>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</si>
  <si>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</si>
  <si>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</si>
  <si>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</si>
  <si>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</si>
  <si>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</si>
  <si>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</si>
  <si>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</si>
  <si>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</si>
  <si>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</si>
  <si>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</si>
  <si>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</si>
  <si>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</si>
  <si>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</si>
  <si>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</si>
  <si>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</si>
  <si>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</si>
  <si>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</si>
  <si>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</si>
  <si>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</si>
  <si>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</si>
  <si>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</si>
  <si>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</si>
  <si>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</si>
  <si>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</si>
  <si>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</si>
  <si>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</si>
  <si>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</si>
  <si>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</si>
  <si>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</si>
  <si>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</si>
  <si>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</si>
  <si>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</si>
  <si>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</si>
  <si>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</si>
  <si>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</si>
  <si>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</si>
  <si>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</si>
  <si>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</si>
  <si>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</si>
  <si>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</si>
  <si>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</si>
  <si>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</si>
  <si>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</si>
  <si>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</si>
  <si>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</si>
  <si>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</si>
  <si>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</si>
  <si>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</si>
  <si>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</si>
  <si>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</si>
  <si>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</si>
  <si>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</si>
  <si>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</si>
  <si>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</si>
  <si>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</si>
  <si>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</si>
  <si>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</si>
  <si>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</si>
  <si>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</si>
  <si>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</si>
  <si>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</si>
  <si>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</si>
  <si>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</si>
  <si>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</si>
  <si>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</si>
  <si>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</si>
  <si>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</si>
  <si>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</si>
  <si>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</si>
  <si>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</si>
  <si>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</si>
  <si>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</si>
  <si>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</si>
  <si>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</si>
  <si>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</si>
  <si>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</si>
  <si>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</si>
  <si>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</si>
  <si>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</si>
  <si>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</si>
  <si>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</si>
  <si>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</si>
  <si>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</si>
  <si>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</si>
  <si>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</si>
  <si>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</si>
  <si>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</si>
  <si>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</si>
  <si>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</si>
  <si>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</si>
  <si>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</si>
  <si>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</si>
  <si>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</si>
  <si>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</si>
  <si>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</si>
  <si>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</si>
  <si>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</si>
  <si>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</si>
  <si>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</si>
  <si>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</si>
  <si>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</si>
  <si>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</si>
  <si>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</si>
  <si>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</si>
  <si>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</si>
  <si>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</si>
  <si>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</si>
  <si>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</si>
  <si>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</si>
  <si>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</si>
  <si>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</si>
  <si>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</si>
  <si>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</si>
  <si>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</si>
  <si>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</si>
  <si>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</si>
  <si>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</si>
  <si>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</si>
  <si>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</si>
  <si>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</si>
  <si>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</si>
  <si>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</si>
  <si>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</si>
  <si>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</si>
  <si>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</si>
  <si>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</si>
  <si>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</si>
  <si>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</si>
  <si>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</si>
  <si>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</si>
  <si>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</si>
  <si>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</si>
  <si>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</si>
  <si>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</si>
  <si>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</si>
  <si>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</si>
  <si>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</si>
  <si>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</si>
  <si>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</si>
  <si>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</si>
  <si>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</si>
  <si>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</si>
  <si>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</si>
  <si>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</si>
  <si>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</si>
  <si>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</si>
  <si>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</si>
  <si>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</si>
  <si>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</si>
  <si>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</si>
  <si>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</si>
  <si>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</si>
  <si>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</si>
  <si>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</si>
  <si>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</si>
  <si>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</si>
  <si>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</si>
  <si>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</si>
  <si>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</si>
  <si>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</si>
  <si>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</si>
  <si>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</si>
  <si>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</si>
  <si>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</si>
  <si>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</si>
  <si>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</si>
  <si>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</si>
  <si>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</si>
  <si>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</si>
  <si>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</si>
  <si>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</si>
  <si>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</si>
  <si>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</si>
  <si>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</si>
  <si>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</si>
  <si>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</si>
  <si>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</si>
  <si>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</si>
  <si>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</si>
  <si>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</si>
  <si>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</si>
  <si>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</si>
  <si>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</si>
  <si>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</si>
  <si>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</si>
  <si>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</si>
  <si>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</si>
  <si>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</si>
  <si>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</si>
  <si>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</si>
  <si>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</si>
  <si>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</si>
  <si>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</si>
  <si>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</si>
  <si>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</si>
  <si>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</si>
  <si>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</si>
  <si>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</si>
  <si>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</si>
  <si>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</si>
  <si>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</si>
  <si>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</si>
  <si>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</si>
  <si>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</si>
  <si>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</si>
  <si>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</si>
  <si>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</si>
  <si>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</si>
  <si>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</si>
  <si>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</si>
  <si>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</si>
  <si>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</si>
  <si>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</si>
  <si>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</si>
  <si>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</si>
  <si>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</si>
  <si>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</si>
  <si>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</si>
  <si>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</si>
  <si>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</si>
  <si>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</si>
  <si>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</si>
  <si>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</si>
  <si>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</si>
  <si>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</si>
  <si>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</si>
  <si>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</si>
  <si>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</si>
  <si>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</si>
  <si>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</si>
  <si>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</si>
  <si>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</si>
  <si>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</si>
  <si>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</si>
  <si>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</si>
  <si>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</si>
  <si>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</si>
  <si>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</si>
  <si>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</si>
  <si>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</si>
  <si>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</si>
  <si>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</si>
  <si>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</si>
  <si>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</si>
  <si>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</si>
  <si>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</si>
  <si>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</si>
  <si>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</si>
  <si>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</si>
  <si>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</si>
  <si>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</si>
  <si>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</si>
  <si>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</si>
  <si>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</si>
  <si>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</si>
  <si>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</si>
  <si>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</si>
  <si>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</si>
  <si>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</si>
  <si>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</si>
  <si>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</si>
  <si>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</si>
  <si>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</si>
  <si>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</si>
  <si>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</si>
  <si>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</si>
  <si>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</si>
  <si>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</si>
  <si>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</si>
  <si>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</si>
  <si>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</si>
  <si>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</si>
  <si>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</si>
  <si>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</si>
  <si>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</si>
  <si>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</si>
  <si>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</si>
  <si>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</si>
  <si>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</si>
  <si>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</si>
  <si>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</si>
  <si>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</si>
  <si>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</si>
  <si>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</si>
  <si>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</si>
  <si>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</si>
  <si>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</si>
  <si>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</si>
  <si>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</si>
  <si>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</si>
  <si>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</si>
  <si>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</si>
  <si>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</si>
  <si>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</si>
  <si>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</si>
  <si>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</si>
  <si>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</si>
  <si>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</si>
  <si>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</si>
  <si>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</si>
  <si>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</si>
  <si>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</si>
  <si>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</si>
  <si>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</si>
  <si>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</si>
  <si>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</si>
  <si>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</si>
  <si>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</si>
  <si>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</si>
  <si>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</si>
  <si>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</si>
  <si>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</si>
  <si>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</si>
  <si>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</si>
  <si>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</si>
  <si>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</si>
  <si>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</si>
  <si>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</si>
  <si>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</si>
  <si>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</si>
  <si>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</si>
  <si>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</si>
  <si>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</si>
  <si>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</si>
  <si>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</si>
  <si>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</si>
  <si>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</si>
  <si>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</si>
  <si>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</si>
  <si>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</si>
  <si>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</si>
  <si>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</si>
  <si>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</si>
  <si>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</si>
  <si>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</si>
  <si>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</si>
  <si>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</si>
  <si>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</si>
  <si>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</si>
  <si>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</si>
  <si>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</si>
  <si>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</si>
  <si>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</si>
  <si>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</si>
  <si>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</si>
  <si>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</si>
  <si>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</si>
  <si>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</si>
  <si>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</si>
  <si>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</si>
  <si>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</si>
  <si>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</si>
  <si>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</si>
  <si>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</si>
  <si>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</si>
  <si>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</si>
  <si>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</si>
  <si>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</si>
  <si>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</si>
  <si>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</si>
  <si>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</si>
  <si>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</si>
  <si>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</si>
  <si>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</si>
  <si>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</si>
  <si>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</si>
  <si>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</si>
  <si>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</si>
  <si>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</si>
  <si>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</si>
  <si>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</si>
  <si>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</si>
  <si>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</si>
  <si>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</si>
  <si>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</si>
  <si>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</si>
  <si>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</si>
  <si>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</si>
  <si>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</si>
  <si>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</si>
  <si>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</si>
  <si>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</si>
  <si>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</si>
  <si>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</si>
  <si>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</si>
  <si>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</si>
  <si>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</si>
  <si>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</si>
  <si>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</si>
  <si>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</si>
  <si>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</si>
  <si>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</si>
  <si>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</si>
  <si>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</si>
  <si>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</si>
  <si>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</si>
  <si>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</si>
  <si>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</si>
  <si>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</si>
  <si>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</si>
  <si>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</si>
  <si>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</si>
  <si>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</si>
  <si>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</si>
  <si>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</si>
  <si>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</si>
  <si>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</si>
  <si>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</si>
  <si>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</si>
  <si>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</si>
  <si>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</si>
  <si>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</si>
  <si>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</si>
  <si>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</si>
  <si>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</si>
  <si>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</si>
  <si>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</si>
  <si>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</si>
  <si>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</si>
  <si>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</si>
  <si>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</si>
  <si>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</si>
  <si>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</si>
  <si>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</si>
  <si>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</si>
  <si>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</si>
  <si>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</si>
  <si>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</si>
  <si>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</si>
  <si>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</si>
  <si>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</si>
  <si>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</si>
  <si>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</si>
  <si>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</si>
  <si>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</si>
  <si>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</si>
  <si>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</si>
  <si>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</si>
  <si>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</si>
  <si>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</si>
  <si>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</si>
  <si>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</si>
  <si>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</si>
  <si>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</si>
  <si>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</si>
  <si>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</si>
  <si>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</si>
  <si>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</si>
  <si>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</si>
  <si>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</si>
  <si>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</si>
  <si>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</si>
  <si>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</si>
  <si>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</si>
  <si>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</si>
  <si>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</si>
  <si>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</si>
  <si>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</si>
  <si>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</si>
  <si>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</si>
  <si>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</si>
  <si>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</si>
  <si>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</si>
  <si>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</si>
  <si>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</si>
  <si>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</si>
  <si>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</si>
  <si>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</si>
  <si>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</si>
  <si>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</si>
  <si>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</si>
  <si>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</si>
  <si>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</si>
  <si>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</si>
  <si>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</si>
  <si>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</si>
  <si>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</si>
  <si>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</si>
  <si>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</si>
  <si>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</si>
  <si>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</si>
  <si>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</si>
  <si>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</si>
  <si>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</si>
  <si>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</si>
  <si>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</si>
  <si>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</si>
  <si>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</si>
  <si>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</si>
  <si>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</si>
  <si>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</si>
  <si>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</si>
  <si>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</si>
  <si>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</si>
  <si>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</si>
  <si>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</si>
  <si>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</si>
  <si>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</si>
  <si>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</si>
  <si>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</si>
  <si>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</si>
  <si>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</si>
  <si>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</si>
  <si>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</si>
  <si>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</si>
  <si>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</si>
  <si>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</si>
  <si>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</si>
  <si>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</si>
  <si>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</si>
  <si>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</si>
  <si>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</si>
  <si>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</si>
  <si>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</si>
  <si>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</si>
  <si>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</si>
  <si>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</si>
  <si>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</si>
  <si>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</si>
  <si>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</si>
  <si>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</si>
  <si>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</si>
  <si>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</si>
  <si>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</si>
  <si>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</si>
  <si>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</si>
  <si>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</si>
  <si>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</si>
  <si>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</si>
  <si>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</si>
  <si>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</si>
  <si>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</si>
  <si>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</si>
  <si>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</si>
  <si>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</si>
  <si>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</si>
  <si>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</si>
  <si>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</si>
  <si>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</si>
  <si>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</si>
  <si>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</si>
  <si>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</si>
  <si>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</si>
  <si>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</si>
  <si>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</si>
  <si>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</si>
  <si>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</si>
  <si>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</si>
  <si>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</si>
  <si>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</si>
  <si>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</si>
  <si>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</si>
  <si>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</si>
  <si>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</si>
  <si>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</si>
  <si>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</si>
  <si>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</si>
  <si>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</si>
  <si>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</si>
  <si>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</si>
  <si>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</si>
  <si>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</si>
  <si>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</si>
  <si>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</si>
  <si>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</si>
  <si>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</si>
  <si>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</si>
  <si>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</si>
  <si>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</si>
  <si>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</si>
  <si>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</si>
  <si>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</si>
  <si>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</si>
  <si>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</si>
  <si>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</si>
  <si>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</si>
  <si>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</si>
  <si>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</si>
  <si>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</si>
  <si>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</si>
  <si>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</si>
  <si>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</si>
  <si>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</si>
  <si>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</si>
  <si>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</si>
  <si>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</si>
  <si>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</si>
  <si>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</si>
  <si>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</si>
  <si>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</si>
  <si>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</si>
  <si>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</si>
  <si>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</si>
  <si>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</si>
  <si>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</si>
  <si>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</si>
  <si>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</si>
  <si>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</si>
  <si>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</si>
  <si>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</si>
  <si>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</si>
  <si>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</si>
  <si>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</si>
  <si>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</si>
  <si>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</si>
  <si>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</si>
  <si>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</si>
  <si>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</si>
  <si>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</si>
  <si>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</si>
  <si>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</si>
  <si>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</si>
  <si>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</si>
  <si>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</si>
  <si>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</si>
  <si>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</si>
  <si>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</si>
  <si>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</si>
  <si>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</si>
  <si>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</si>
  <si>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</si>
  <si>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</si>
  <si>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</si>
  <si>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</si>
  <si>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</si>
  <si>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</si>
  <si>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</si>
  <si>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</si>
  <si>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</si>
  <si>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</si>
  <si>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</si>
  <si>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</si>
  <si>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</si>
  <si>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</si>
  <si>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</si>
  <si>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</si>
  <si>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</si>
  <si>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</si>
  <si>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</si>
  <si>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</si>
  <si>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</si>
  <si>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</si>
  <si>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</si>
  <si>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</si>
  <si>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</si>
  <si>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</si>
  <si>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</si>
  <si>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</si>
  <si>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</si>
  <si>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</si>
  <si>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</si>
  <si>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</si>
  <si>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</si>
  <si>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</si>
  <si>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</si>
  <si>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</si>
  <si>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</si>
  <si>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</si>
  <si>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</si>
  <si>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</si>
  <si>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</si>
  <si>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</si>
  <si>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</si>
  <si>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</si>
  <si>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</si>
  <si>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</si>
  <si>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</si>
  <si>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</si>
  <si>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</si>
  <si>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</si>
  <si>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</si>
  <si>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</si>
  <si>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</si>
  <si>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</si>
  <si>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</si>
  <si>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</si>
  <si>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</si>
  <si>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</si>
  <si>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</si>
  <si>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</si>
  <si>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</si>
  <si>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</si>
  <si>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</si>
  <si>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</si>
  <si>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</si>
  <si>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</si>
  <si>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</si>
  <si>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</si>
  <si>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</si>
  <si>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</si>
  <si>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</si>
  <si>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</si>
  <si>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</si>
  <si>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</si>
  <si>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</si>
  <si>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</si>
  <si>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</si>
  <si>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</si>
  <si>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</si>
  <si>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</si>
  <si>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</si>
  <si>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</si>
  <si>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</si>
  <si>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</si>
  <si>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</si>
  <si>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</si>
  <si>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</si>
  <si>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</si>
  <si>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</si>
  <si>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</si>
  <si>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</si>
  <si>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</si>
  <si>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</si>
  <si>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</si>
  <si>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</si>
  <si>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</si>
  <si>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</si>
  <si>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</si>
  <si>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</si>
  <si>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</si>
  <si>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</si>
  <si>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</si>
  <si>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</si>
  <si>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</si>
  <si>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</si>
  <si>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</si>
  <si>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</si>
  <si>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</si>
  <si>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</si>
  <si>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</si>
  <si>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</si>
  <si>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</si>
  <si>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</si>
  <si>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</si>
  <si>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</si>
  <si>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</si>
  <si>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</si>
  <si>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</si>
  <si>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</si>
  <si>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</si>
  <si>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</si>
  <si>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</si>
  <si>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</si>
  <si>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</si>
  <si>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</si>
  <si>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</si>
  <si>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</si>
  <si>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</si>
  <si>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</si>
  <si>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</si>
  <si>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</si>
  <si>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</si>
  <si>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</si>
  <si>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</si>
  <si>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</si>
  <si>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</si>
  <si>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</si>
  <si>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</si>
  <si>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</si>
  <si>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</si>
  <si>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</si>
  <si>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</si>
  <si>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</si>
  <si>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</si>
  <si>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</si>
  <si>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</si>
  <si>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</si>
  <si>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</si>
  <si>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</si>
  <si>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</si>
  <si>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</si>
  <si>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</si>
  <si>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</si>
  <si>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</si>
  <si>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</si>
  <si>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</si>
  <si>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</si>
  <si>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</si>
  <si>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</si>
  <si>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</si>
  <si>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</si>
  <si>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</si>
  <si>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</si>
  <si>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</si>
  <si>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</si>
  <si>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</si>
  <si>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</si>
  <si>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</si>
  <si>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</si>
  <si>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</si>
  <si>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</si>
  <si>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</si>
  <si>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</si>
  <si>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</si>
  <si>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</si>
  <si>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</si>
  <si>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</si>
  <si>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</si>
  <si>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</si>
  <si>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</si>
  <si>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</si>
  <si>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</si>
  <si>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</si>
  <si>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</si>
  <si>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</si>
  <si>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</si>
  <si>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</si>
  <si>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</si>
  <si>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</si>
  <si>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</si>
  <si>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</si>
  <si>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</si>
  <si>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</si>
  <si>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</si>
  <si>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</si>
  <si>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</si>
  <si>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</si>
  <si>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</si>
  <si>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</si>
  <si>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</si>
  <si>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</si>
  <si>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</si>
  <si>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</si>
  <si>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</si>
  <si>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</si>
  <si>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</si>
  <si>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</si>
  <si>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</si>
  <si>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</si>
  <si>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</si>
  <si>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</si>
  <si>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</si>
  <si>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</si>
  <si>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</si>
  <si>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</si>
  <si>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</si>
  <si>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</si>
  <si>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</si>
  <si>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</si>
  <si>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</si>
  <si>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</si>
  <si>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</si>
  <si>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</si>
  <si>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</si>
  <si>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</si>
  <si>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</si>
  <si>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</si>
  <si>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</si>
  <si>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</si>
  <si>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</si>
  <si>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</si>
  <si>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</si>
  <si>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</si>
  <si>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</si>
  <si>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</si>
  <si>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</si>
  <si>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</si>
  <si>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</si>
  <si>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</si>
  <si>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</si>
  <si>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</si>
  <si>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</si>
  <si>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</si>
  <si>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</si>
  <si>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</si>
  <si>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</si>
  <si>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</si>
  <si>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</si>
  <si>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</si>
  <si>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</si>
  <si>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</si>
  <si>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</si>
  <si>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</si>
  <si>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</si>
  <si>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</si>
  <si>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</si>
  <si>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</si>
  <si>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</si>
  <si>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</si>
  <si>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</si>
  <si>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</si>
  <si>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</si>
  <si>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</si>
  <si>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</si>
  <si>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</si>
  <si>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</si>
  <si>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</si>
  <si>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</si>
  <si>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</si>
  <si>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</si>
  <si>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</si>
  <si>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</si>
  <si>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</si>
  <si>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</si>
  <si>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</si>
  <si>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</si>
  <si>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</si>
  <si>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</si>
  <si>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</si>
  <si>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</si>
  <si>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</si>
  <si>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</si>
  <si>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</si>
  <si>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</si>
  <si>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</si>
  <si>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</si>
  <si>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</si>
  <si>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</si>
  <si>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</si>
  <si>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</si>
  <si>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</si>
  <si>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</si>
  <si>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</si>
  <si>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</si>
  <si>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</si>
  <si>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</si>
  <si>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</si>
  <si>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</si>
  <si>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</si>
  <si>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</si>
  <si>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</si>
  <si>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</si>
  <si>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</si>
  <si>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</si>
  <si>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</si>
  <si>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</si>
  <si>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</si>
  <si>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</si>
  <si>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</si>
  <si>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</si>
  <si>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</si>
  <si>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</si>
  <si>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</si>
  <si>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</si>
  <si>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</si>
  <si>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</si>
  <si>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</si>
  <si>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</si>
  <si>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</si>
  <si>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</si>
  <si>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</si>
  <si>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</si>
  <si>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</si>
  <si>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</si>
  <si>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</si>
  <si>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</si>
  <si>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</si>
  <si>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</si>
  <si>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</si>
  <si>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</si>
  <si>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</si>
  <si>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</si>
  <si>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</si>
  <si>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</si>
  <si>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</si>
  <si>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</si>
  <si>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</si>
  <si>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</si>
  <si>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</si>
  <si>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</si>
  <si>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</si>
  <si>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</si>
  <si>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</si>
  <si>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</si>
  <si>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</si>
  <si>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</si>
  <si>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</si>
  <si>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</si>
  <si>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</si>
  <si>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</si>
  <si>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</si>
  <si>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</si>
  <si>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</si>
  <si>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</si>
  <si>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</si>
  <si>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</si>
  <si>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</si>
  <si>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</si>
  <si>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</si>
  <si>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</si>
  <si>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</si>
  <si>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</si>
  <si>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</si>
  <si>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</si>
  <si>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</si>
  <si>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</si>
  <si>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</si>
  <si>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</si>
  <si>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</si>
  <si>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</si>
  <si>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</si>
  <si>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</si>
  <si>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</si>
  <si>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</si>
  <si>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</si>
  <si>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</si>
  <si>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</si>
  <si>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</si>
  <si>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</si>
  <si>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</si>
  <si>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</si>
  <si>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</si>
  <si>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</si>
  <si>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</si>
  <si>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</si>
  <si>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</si>
  <si>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</si>
  <si>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</si>
  <si>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</si>
  <si>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</si>
  <si>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</si>
  <si>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</si>
  <si>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</si>
  <si>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</si>
  <si>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</si>
  <si>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</si>
  <si>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</si>
  <si>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</si>
  <si>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</si>
  <si>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</si>
  <si>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</si>
  <si>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</si>
  <si>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</si>
  <si>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</si>
  <si>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</si>
  <si>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</si>
  <si>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</si>
  <si>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</si>
  <si>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</si>
  <si>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</si>
  <si>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</si>
  <si>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</si>
  <si>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</si>
  <si>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</si>
  <si>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</si>
  <si>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</si>
  <si>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</si>
  <si>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</si>
  <si>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</si>
  <si>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</si>
  <si>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</si>
  <si>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</si>
  <si>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</si>
  <si>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</si>
  <si>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</si>
  <si>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</si>
  <si>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</si>
  <si>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</si>
  <si>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</si>
  <si>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</si>
  <si>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</si>
  <si>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</si>
  <si>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</si>
  <si>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</si>
  <si>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</si>
  <si>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</si>
  <si>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</si>
  <si>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</si>
  <si>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</si>
  <si>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</si>
  <si>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</si>
  <si>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</si>
  <si>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</si>
  <si>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</si>
  <si>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</si>
  <si>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</si>
  <si>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</si>
  <si>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</si>
  <si>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</si>
  <si>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</si>
  <si>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</si>
  <si>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</si>
  <si>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</si>
  <si>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</si>
  <si>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</si>
  <si>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</si>
  <si>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</si>
  <si>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</si>
  <si>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</si>
  <si>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</si>
  <si>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</si>
  <si>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</si>
  <si>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</si>
  <si>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</si>
  <si>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</si>
  <si>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</si>
  <si>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</si>
  <si>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</si>
  <si>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</si>
  <si>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</si>
  <si>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</si>
  <si>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</si>
  <si>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</si>
  <si>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</si>
  <si>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</si>
  <si>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</si>
  <si>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</si>
  <si>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</si>
  <si>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</si>
  <si>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</si>
  <si>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</si>
  <si>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</si>
  <si>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</si>
  <si>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</si>
  <si>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</si>
  <si>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</si>
  <si>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</si>
  <si>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</si>
  <si>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</si>
  <si>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</si>
  <si>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</si>
  <si>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</si>
  <si>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</si>
  <si>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</si>
  <si>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</si>
  <si>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</si>
  <si>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</si>
  <si>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</si>
  <si>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</si>
  <si>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</si>
  <si>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</si>
  <si>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</si>
  <si>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</si>
  <si>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</si>
  <si>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</si>
  <si>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</si>
  <si>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</si>
  <si>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</si>
  <si>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</si>
  <si>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</si>
  <si>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</si>
  <si>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</si>
  <si>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</si>
  <si>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</si>
  <si>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</si>
  <si>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</si>
  <si>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</si>
  <si>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</si>
  <si>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</si>
  <si>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</si>
  <si>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</si>
  <si>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</si>
  <si>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</si>
  <si>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</si>
  <si>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</si>
  <si>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</si>
  <si>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</si>
  <si>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</si>
  <si>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</si>
  <si>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</si>
  <si>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</si>
  <si>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</si>
  <si>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</si>
  <si>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</si>
  <si>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</si>
  <si>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</si>
  <si>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</si>
  <si>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</si>
  <si>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</si>
  <si>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</si>
  <si>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</si>
  <si>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</si>
  <si>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</si>
  <si>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</si>
  <si>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</si>
  <si>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</si>
  <si>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</si>
  <si>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</si>
  <si>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</si>
  <si>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</si>
  <si>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</si>
  <si>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</si>
  <si>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</si>
  <si>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</si>
  <si>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</si>
  <si>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</si>
  <si>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</si>
  <si>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</si>
  <si>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</si>
  <si>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</si>
  <si>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</si>
  <si>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</si>
  <si>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</si>
  <si>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</si>
  <si>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</si>
  <si>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</si>
  <si>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</si>
  <si>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</si>
  <si>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</si>
  <si>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</si>
  <si>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</si>
  <si>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</si>
  <si>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</si>
  <si>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</si>
  <si>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</si>
  <si>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</si>
  <si>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</si>
  <si>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</si>
  <si>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</si>
  <si>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</si>
  <si>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</si>
  <si>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</si>
  <si>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</si>
  <si>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</si>
  <si>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</si>
  <si>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</si>
  <si>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</si>
  <si>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</si>
  <si>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</si>
  <si>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</si>
  <si>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</si>
  <si>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</si>
  <si>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</si>
  <si>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</si>
  <si>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</si>
  <si>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</si>
  <si>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</si>
  <si>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</si>
  <si>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</si>
  <si>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</si>
  <si>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</si>
  <si>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</si>
  <si>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</si>
  <si>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</si>
  <si>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</si>
  <si>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</si>
  <si>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</si>
  <si>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</si>
  <si>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</si>
  <si>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</si>
  <si>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</si>
  <si>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</si>
  <si>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</si>
  <si>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</si>
  <si>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</si>
  <si>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</si>
  <si>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</si>
  <si>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</si>
  <si>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</si>
  <si>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</si>
  <si>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</si>
  <si>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</si>
  <si>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</si>
  <si>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</si>
  <si>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</si>
  <si>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</si>
  <si>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</si>
  <si>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</si>
  <si>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</si>
  <si>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</si>
  <si>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</si>
  <si>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</si>
  <si>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</si>
  <si>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</si>
  <si>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</si>
  <si>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</si>
  <si>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</si>
  <si>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</si>
  <si>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</si>
  <si>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</si>
  <si>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</si>
  <si>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</si>
  <si>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</si>
  <si>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</si>
  <si>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</si>
  <si>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</si>
  <si>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</si>
  <si>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</si>
  <si>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</si>
  <si>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</si>
  <si>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</si>
  <si>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</si>
  <si>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</si>
  <si>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</si>
  <si>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</si>
  <si>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</si>
  <si>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</si>
  <si>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</si>
  <si>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</si>
  <si>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</si>
  <si>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</si>
  <si>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</si>
  <si>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</si>
  <si>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</si>
  <si>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</si>
  <si>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</si>
  <si>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</si>
  <si>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</si>
  <si>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</si>
  <si>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</si>
  <si>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</si>
  <si>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</si>
  <si>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</si>
  <si>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</si>
  <si>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</si>
  <si>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</si>
  <si>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</si>
  <si>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</si>
  <si>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</si>
  <si>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</si>
  <si>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</si>
  <si>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</si>
  <si>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</si>
  <si>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</si>
  <si>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</si>
  <si>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</si>
  <si>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</si>
  <si>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</si>
  <si>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</si>
  <si>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</si>
  <si>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</si>
  <si>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</si>
  <si>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</si>
  <si>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</si>
  <si>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</si>
  <si>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</si>
  <si>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</si>
  <si>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</si>
  <si>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</si>
  <si>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</si>
  <si>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</si>
  <si>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</si>
  <si>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</si>
  <si>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</si>
  <si>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</si>
  <si>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</si>
  <si>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</si>
  <si>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</si>
  <si>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</si>
  <si>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</si>
  <si>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</si>
  <si>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</si>
  <si>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</si>
  <si>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</si>
  <si>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</si>
  <si>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</si>
  <si>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</si>
  <si>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</si>
  <si>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</si>
  <si>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</si>
  <si>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</si>
  <si>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</si>
  <si>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</si>
  <si>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</si>
  <si>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</si>
  <si>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</si>
  <si>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</si>
  <si>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</si>
  <si>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</si>
  <si>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</si>
  <si>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</si>
  <si>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</si>
  <si>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</si>
  <si>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</si>
  <si>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</si>
  <si>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</si>
  <si>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</si>
  <si>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</si>
  <si>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</si>
  <si>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</si>
  <si>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</si>
  <si>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</si>
  <si>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</si>
  <si>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</si>
  <si>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</si>
  <si>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</si>
  <si>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</si>
  <si>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</si>
  <si>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</si>
  <si>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</si>
  <si>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</si>
  <si>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</si>
  <si>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</si>
  <si>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</si>
  <si>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</si>
  <si>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</si>
  <si>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</si>
  <si>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</si>
  <si>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</si>
  <si>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</si>
  <si>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</si>
  <si>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</si>
  <si>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</si>
  <si>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</si>
  <si>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</si>
  <si>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</si>
  <si>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</si>
  <si>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</si>
  <si>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</si>
  <si>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</si>
  <si>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</si>
  <si>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</si>
  <si>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</si>
  <si>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</si>
  <si>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</si>
  <si>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</si>
  <si>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</si>
  <si>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</si>
  <si>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</si>
  <si>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</si>
  <si>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</si>
  <si>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</si>
  <si>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</si>
  <si>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</si>
  <si>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</si>
  <si>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</si>
  <si>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</si>
  <si>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</si>
  <si>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</si>
  <si>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</si>
  <si>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</si>
  <si>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</si>
  <si>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</si>
  <si>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</si>
  <si>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</si>
  <si>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</si>
  <si>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</si>
  <si>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</si>
  <si>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</si>
  <si>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</si>
  <si>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</si>
  <si>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</si>
  <si>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</si>
  <si>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</si>
  <si>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</si>
  <si>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</si>
  <si>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</si>
  <si>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</si>
  <si>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</si>
  <si>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</si>
  <si>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</si>
  <si>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</si>
  <si>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</si>
  <si>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</si>
  <si>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</si>
  <si>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</si>
  <si>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</si>
  <si>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</si>
  <si>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</si>
  <si>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</si>
  <si>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</si>
  <si>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</si>
  <si>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</si>
  <si>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</si>
  <si>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</si>
  <si>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</si>
  <si>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</si>
  <si>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</si>
  <si>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</si>
  <si>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</si>
  <si>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</si>
  <si>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</si>
  <si>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</si>
  <si>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</si>
  <si>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</si>
  <si>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</si>
  <si>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</si>
  <si>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</si>
  <si>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</si>
  <si>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</si>
  <si>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</si>
  <si>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</si>
  <si>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</si>
  <si>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</si>
  <si>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</si>
  <si>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</si>
  <si>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</si>
  <si>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</si>
  <si>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</si>
  <si>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</si>
  <si>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</si>
  <si>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</si>
  <si>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</si>
  <si>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</si>
  <si>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</si>
  <si>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</si>
  <si>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</si>
  <si>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</si>
  <si>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</si>
  <si>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</si>
  <si>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</si>
  <si>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</si>
  <si>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</si>
  <si>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</si>
  <si>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</si>
  <si>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</si>
  <si>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</si>
  <si>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</si>
  <si>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</si>
  <si>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</si>
  <si>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</si>
  <si>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</si>
  <si>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</si>
  <si>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</si>
  <si>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</si>
  <si>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</si>
  <si>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</si>
  <si>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</si>
  <si>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</si>
  <si>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</si>
  <si>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</si>
  <si>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</si>
  <si>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</si>
  <si>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</si>
  <si>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</si>
  <si>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</si>
  <si>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</si>
  <si>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</si>
  <si>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</si>
  <si>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</si>
  <si>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</si>
  <si>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</si>
  <si>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</si>
  <si>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</si>
  <si>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</si>
  <si>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</si>
  <si>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</si>
  <si>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</si>
  <si>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</si>
  <si>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</si>
  <si>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</si>
  <si>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</si>
  <si>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</si>
  <si>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</si>
  <si>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</si>
  <si>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</si>
  <si>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</si>
  <si>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</si>
  <si>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</si>
  <si>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</si>
  <si>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</si>
  <si>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</si>
  <si>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</si>
  <si>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</si>
  <si>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</si>
  <si>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</si>
  <si>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</si>
  <si>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</si>
  <si>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</si>
  <si>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</si>
  <si>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</si>
  <si>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</si>
  <si>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</si>
  <si>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</si>
  <si>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</si>
  <si>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</si>
  <si>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</si>
  <si>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</si>
  <si>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</si>
  <si>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</si>
  <si>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</si>
  <si>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</si>
  <si>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</si>
  <si>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</si>
  <si>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</si>
  <si>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</si>
  <si>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</si>
  <si>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</si>
  <si>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</si>
  <si>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</si>
  <si>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</si>
  <si>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</si>
  <si>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</si>
  <si>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</si>
  <si>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</si>
  <si>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</si>
  <si>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</si>
  <si>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</si>
  <si>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</si>
  <si>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</si>
  <si>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</si>
  <si>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</si>
  <si>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</si>
  <si>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</si>
  <si>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</si>
  <si>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</si>
  <si>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</si>
  <si>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</si>
  <si>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</si>
  <si>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</si>
  <si>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</si>
  <si>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</si>
  <si>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</si>
  <si>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</si>
  <si>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</si>
  <si>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</si>
  <si>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</si>
  <si>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</si>
  <si>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</si>
  <si>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</si>
  <si>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</si>
  <si>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</si>
  <si>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</si>
  <si>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</si>
  <si>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</si>
  <si>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</si>
  <si>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</si>
  <si>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</si>
  <si>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</si>
  <si>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</si>
  <si>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</si>
  <si>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</si>
  <si>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</si>
  <si>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</si>
  <si>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</si>
  <si>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</si>
  <si>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</si>
  <si>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</si>
  <si>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</si>
  <si>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</si>
  <si>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</si>
  <si>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</si>
  <si>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</si>
  <si>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</si>
  <si>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</si>
  <si>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</si>
  <si>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</si>
  <si>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</si>
  <si>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</si>
  <si>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</si>
  <si>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</si>
  <si>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</si>
  <si>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</si>
  <si>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</si>
  <si>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</si>
  <si>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</si>
  <si>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</si>
  <si>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</si>
  <si>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</si>
  <si>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</si>
  <si>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</si>
  <si>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</si>
  <si>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</si>
  <si>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</si>
  <si>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</si>
  <si>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</si>
  <si>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</si>
  <si>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</si>
  <si>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</si>
  <si>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</si>
  <si>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</si>
  <si>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</si>
  <si>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</si>
  <si>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</si>
  <si>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</si>
  <si>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</si>
  <si>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</si>
  <si>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</si>
  <si>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</si>
  <si>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</si>
  <si>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</si>
  <si>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</si>
  <si>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</si>
  <si>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</si>
  <si>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</si>
  <si>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</si>
  <si>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</si>
  <si>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</si>
  <si>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</si>
  <si>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</si>
  <si>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</si>
  <si>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</si>
  <si>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</si>
  <si>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</si>
  <si>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</si>
  <si>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</si>
  <si>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</si>
  <si>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</si>
  <si>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</si>
  <si>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</si>
  <si>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</si>
  <si>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</si>
  <si>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</si>
  <si>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</si>
  <si>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</si>
  <si>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</si>
  <si>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</si>
  <si>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</si>
  <si>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</si>
  <si>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</si>
  <si>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</si>
  <si>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</si>
  <si>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</si>
  <si>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</si>
  <si>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</si>
  <si>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</si>
  <si>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</si>
  <si>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</si>
  <si>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</si>
  <si>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</si>
  <si>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</si>
  <si>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</si>
  <si>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</si>
  <si>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</si>
  <si>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</si>
  <si>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</si>
  <si>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</si>
  <si>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</si>
  <si>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</si>
  <si>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</si>
  <si>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</si>
  <si>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</si>
  <si>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</si>
  <si>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</si>
  <si>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</si>
  <si>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</si>
  <si>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</si>
  <si>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</si>
  <si>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</si>
  <si>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</si>
  <si>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</si>
  <si>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</si>
  <si>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</si>
  <si>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</si>
  <si>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</si>
  <si>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</si>
  <si>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</si>
  <si>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</si>
  <si>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</si>
  <si>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</si>
  <si>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</si>
  <si>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</si>
  <si>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</si>
  <si>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</si>
  <si>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</si>
  <si>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</si>
  <si>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</si>
  <si>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</si>
  <si>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</si>
  <si>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</si>
  <si>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</si>
  <si>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</si>
  <si>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</si>
  <si>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</si>
  <si>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</si>
  <si>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</si>
  <si>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</si>
  <si>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</si>
  <si>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</si>
  <si>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</si>
  <si>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</si>
  <si>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</si>
  <si>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</si>
  <si>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</si>
  <si>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</si>
  <si>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</si>
  <si>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</si>
  <si>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</si>
  <si>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</si>
  <si>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</si>
  <si>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</si>
  <si>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</si>
  <si>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</si>
  <si>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</si>
  <si>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</si>
  <si>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</si>
  <si>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</si>
  <si>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</si>
  <si>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</si>
  <si>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</si>
  <si>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</si>
  <si>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</si>
  <si>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</si>
  <si>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</si>
  <si>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</si>
  <si>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</si>
  <si>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</si>
  <si>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</si>
  <si>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</si>
  <si>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</si>
  <si>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</si>
  <si>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</si>
  <si>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</si>
  <si>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</si>
  <si>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</si>
  <si>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</si>
  <si>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</si>
  <si>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</si>
  <si>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</si>
  <si>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</si>
  <si>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</si>
  <si>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</si>
  <si>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</si>
  <si>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</si>
  <si>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</si>
  <si>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</si>
  <si>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</si>
  <si>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</si>
  <si>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</si>
  <si>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</si>
  <si>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</si>
  <si>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</si>
  <si>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</si>
  <si>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</si>
  <si>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</si>
  <si>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</si>
  <si>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</si>
  <si>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</si>
  <si>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</si>
  <si>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</si>
  <si>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</si>
  <si>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</si>
  <si>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</si>
  <si>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</si>
  <si>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</si>
  <si>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</si>
  <si>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</si>
  <si>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</si>
  <si>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</si>
  <si>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</si>
  <si>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</si>
  <si>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</si>
  <si>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</si>
  <si>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</si>
  <si>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</si>
  <si>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</si>
  <si>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</si>
  <si>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</si>
  <si>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</si>
  <si>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</si>
  <si>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</si>
  <si>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</si>
  <si>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</si>
  <si>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</si>
  <si>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</si>
  <si>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</si>
  <si>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</si>
  <si>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</si>
  <si>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</si>
  <si>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</si>
  <si>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</si>
  <si>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</si>
  <si>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</si>
  <si>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</si>
  <si>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</si>
  <si>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</si>
  <si>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</si>
  <si>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</si>
  <si>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</si>
  <si>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</si>
  <si>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</si>
  <si>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</si>
  <si>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</si>
  <si>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</si>
  <si>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</si>
  <si>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</si>
  <si>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</si>
  <si>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</si>
  <si>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</si>
  <si>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</si>
  <si>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</si>
  <si>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</si>
  <si>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</si>
  <si>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</si>
  <si>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</si>
  <si>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</si>
  <si>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</si>
  <si>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</si>
  <si>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</si>
  <si>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</si>
  <si>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</si>
  <si>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</si>
  <si>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</si>
  <si>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</si>
  <si>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</si>
  <si>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</si>
  <si>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</si>
  <si>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</si>
  <si>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</si>
  <si>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</si>
  <si>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</si>
  <si>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</si>
  <si>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</si>
  <si>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</si>
  <si>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</si>
  <si>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</si>
  <si>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</si>
  <si>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</si>
  <si>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</si>
  <si>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</si>
  <si>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</si>
  <si>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</si>
  <si>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</si>
  <si>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</si>
  <si>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</si>
  <si>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</si>
  <si>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</si>
  <si>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</si>
  <si>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</si>
  <si>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</si>
  <si>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</si>
  <si>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</si>
  <si>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</si>
  <si>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</si>
  <si>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</si>
  <si>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</si>
  <si>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</si>
  <si>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</si>
  <si>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</si>
  <si>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</si>
  <si>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</si>
  <si>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</si>
  <si>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</si>
  <si>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</si>
  <si>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</si>
  <si>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</si>
  <si>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</si>
  <si>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</si>
  <si>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</si>
  <si>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</si>
  <si>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</si>
  <si>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</si>
  <si>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</si>
  <si>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</si>
  <si>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</si>
  <si>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</si>
  <si>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</si>
  <si>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</si>
  <si>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</si>
  <si>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</si>
  <si>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</si>
  <si>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</si>
  <si>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</si>
  <si>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</si>
  <si>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</si>
  <si>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</si>
  <si>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</si>
  <si>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</si>
  <si>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</si>
  <si>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</si>
  <si>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</si>
  <si>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</si>
  <si>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</si>
  <si>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</si>
  <si>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</si>
  <si>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</si>
  <si>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</si>
  <si>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</si>
  <si>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</si>
  <si>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</si>
  <si>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</si>
  <si>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</si>
  <si>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</si>
  <si>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</si>
  <si>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</si>
  <si>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</si>
  <si>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</si>
  <si>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</si>
  <si>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</si>
  <si>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</si>
  <si>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</si>
  <si>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</si>
  <si>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</si>
  <si>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</si>
  <si>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</si>
  <si>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</si>
  <si>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</si>
  <si>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</si>
  <si>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</si>
  <si>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</si>
  <si>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</si>
  <si>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</si>
  <si>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</si>
  <si>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</si>
  <si>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</si>
  <si>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</si>
  <si>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</si>
  <si>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</si>
  <si>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</si>
  <si>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</si>
  <si>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</si>
  <si>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</si>
  <si>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</si>
  <si>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</si>
  <si>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</si>
  <si>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</si>
  <si>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</si>
  <si>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</si>
  <si>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</si>
  <si>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</si>
  <si>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</si>
  <si>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</si>
  <si>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</si>
  <si>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</si>
  <si>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</si>
  <si>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</si>
  <si>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</si>
  <si>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</si>
  <si>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</si>
  <si>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</si>
  <si>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</si>
  <si>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</si>
  <si>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</si>
  <si>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</si>
  <si>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</si>
  <si>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</si>
  <si>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</si>
  <si>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</si>
  <si>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</si>
  <si>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</si>
  <si>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</si>
  <si>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</si>
  <si>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</si>
  <si>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</si>
  <si>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</si>
  <si>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</si>
  <si>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</si>
  <si>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</si>
  <si>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</si>
  <si>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</si>
  <si>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</si>
  <si>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</si>
  <si>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</si>
  <si>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</si>
  <si>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</si>
  <si>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</si>
  <si>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</si>
  <si>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</si>
  <si>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</si>
  <si>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</si>
  <si>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</si>
  <si>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</si>
  <si>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</si>
  <si>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</si>
  <si>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</si>
  <si>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</si>
  <si>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</si>
  <si>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</si>
  <si>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</si>
  <si>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</si>
  <si>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</si>
  <si>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</si>
  <si>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</si>
  <si>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</si>
  <si>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</si>
  <si>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</si>
  <si>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</si>
  <si>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</si>
  <si>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</si>
  <si>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</si>
  <si>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</si>
  <si>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</si>
  <si>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</si>
  <si>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</si>
  <si>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</si>
  <si>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</si>
  <si>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</si>
  <si>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</si>
  <si>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</si>
  <si>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</si>
  <si>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</si>
  <si>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</si>
  <si>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</si>
  <si>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</si>
  <si>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</si>
  <si>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</si>
  <si>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</si>
  <si>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</si>
  <si>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</si>
  <si>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</si>
  <si>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</si>
  <si>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</si>
  <si>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</si>
  <si>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</si>
  <si>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</si>
  <si>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</si>
  <si>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</si>
  <si>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</si>
  <si>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</si>
  <si>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</si>
  <si>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</si>
  <si>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</si>
  <si>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</si>
  <si>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</si>
  <si>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</si>
  <si>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</si>
  <si>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</si>
  <si>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</si>
  <si>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</si>
  <si>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</si>
  <si>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</si>
  <si>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</si>
  <si>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</si>
  <si>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</si>
  <si>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</si>
  <si>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</si>
  <si>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</si>
  <si>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</si>
  <si>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</si>
  <si>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</si>
  <si>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</si>
  <si>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</si>
  <si>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</si>
  <si>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</si>
  <si>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</si>
  <si>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</si>
  <si>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</si>
  <si>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</si>
  <si>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</si>
  <si>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</si>
  <si>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</si>
  <si>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</si>
  <si>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</si>
  <si>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</si>
  <si>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</si>
  <si>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</si>
  <si>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</si>
  <si>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</si>
  <si>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</si>
  <si>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</si>
  <si>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</si>
  <si>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</si>
  <si>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</si>
  <si>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</si>
  <si>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</si>
  <si>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</si>
  <si>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</si>
  <si>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</si>
  <si>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</si>
  <si>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</si>
  <si>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</si>
  <si>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</si>
  <si>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</si>
  <si>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</si>
  <si>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</si>
  <si>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</si>
  <si>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</si>
  <si>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</si>
  <si>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</si>
  <si>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</si>
  <si>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</si>
  <si>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</si>
  <si>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</si>
  <si>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</si>
  <si>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</si>
  <si>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</si>
  <si>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</si>
  <si>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</si>
  <si>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</si>
  <si>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</si>
  <si>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</si>
  <si>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</si>
  <si>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</si>
  <si>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</si>
  <si>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</si>
  <si>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</si>
  <si>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</si>
  <si>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</si>
  <si>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</si>
  <si>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</si>
  <si>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</si>
  <si>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</si>
  <si>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</si>
  <si>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</si>
  <si>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</si>
  <si>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</si>
  <si>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</si>
  <si>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</si>
  <si>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</si>
  <si>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</si>
  <si>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</si>
  <si>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</si>
  <si>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</si>
  <si>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</si>
  <si>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</si>
  <si>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</si>
  <si>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</si>
  <si>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</si>
  <si>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</si>
  <si>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</si>
  <si>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</si>
  <si>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</si>
  <si>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</si>
  <si>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</si>
  <si>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</si>
  <si>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</si>
  <si>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</si>
  <si>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</si>
  <si>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</si>
  <si>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</si>
  <si>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</si>
  <si>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</si>
  <si>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</si>
  <si>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</si>
  <si>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</si>
  <si>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</si>
  <si>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</si>
  <si>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</si>
  <si>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</si>
  <si>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</si>
  <si>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</si>
  <si>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</si>
  <si>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</si>
  <si>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</si>
  <si>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</si>
  <si>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</si>
  <si>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</si>
  <si>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</si>
  <si>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</si>
  <si>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</si>
  <si>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</si>
  <si>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</si>
  <si>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</si>
  <si>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</si>
  <si>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</si>
  <si>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</si>
  <si>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</si>
  <si>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</si>
  <si>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</si>
  <si>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</si>
  <si>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</si>
  <si>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</si>
  <si>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</si>
  <si>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</si>
  <si>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</si>
  <si>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</si>
  <si>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</si>
  <si>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</si>
  <si>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</si>
  <si>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</si>
  <si>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</si>
  <si>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</si>
  <si>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</si>
  <si>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</si>
  <si>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</si>
  <si>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</si>
  <si>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</si>
  <si>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</si>
  <si>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</si>
  <si>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</si>
  <si>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</si>
  <si>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</si>
  <si>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</si>
  <si>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</si>
  <si>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</si>
  <si>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</si>
  <si>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</si>
  <si>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</si>
  <si>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</si>
  <si>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</si>
  <si>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</si>
  <si>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</si>
  <si>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</si>
  <si>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</si>
  <si>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</si>
  <si>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</si>
  <si>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</si>
  <si>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</si>
  <si>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</si>
  <si>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</si>
  <si>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</si>
  <si>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</si>
  <si>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</si>
  <si>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</si>
  <si>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</si>
  <si>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</si>
  <si>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</si>
  <si>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</si>
  <si>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</si>
  <si>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</si>
  <si>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</si>
  <si>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</si>
  <si>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</si>
  <si>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</si>
  <si>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</si>
  <si>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</si>
  <si>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</si>
  <si>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</si>
  <si>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</si>
  <si>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</si>
  <si>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</si>
  <si>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</si>
  <si>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</si>
  <si>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</si>
  <si>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</si>
  <si>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</si>
  <si>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</si>
  <si>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</si>
  <si>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</si>
  <si>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</si>
  <si>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</si>
  <si>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</si>
  <si>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</si>
  <si>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</si>
  <si>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</si>
  <si>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</si>
  <si>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</si>
  <si>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</si>
  <si>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</si>
  <si>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</si>
  <si>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</si>
  <si>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</si>
  <si>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</si>
  <si>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</si>
  <si>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</si>
  <si>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</si>
  <si>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</si>
  <si>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</si>
  <si>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</si>
  <si>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</si>
  <si>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</si>
  <si>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</si>
  <si>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</si>
  <si>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</si>
  <si>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</si>
  <si>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</si>
  <si>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</si>
  <si>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</si>
  <si>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</si>
  <si>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</si>
  <si>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</si>
  <si>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</si>
  <si>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</si>
  <si>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</si>
  <si>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</si>
  <si>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</si>
  <si>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</si>
  <si>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</si>
  <si>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</si>
  <si>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</si>
  <si>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</si>
  <si>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</si>
  <si>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</si>
  <si>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</si>
  <si>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</si>
  <si>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</si>
  <si>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</si>
  <si>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</si>
  <si>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</si>
  <si>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</si>
  <si>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</si>
  <si>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</si>
  <si>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</si>
  <si>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</si>
  <si>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</si>
  <si>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</si>
  <si>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</si>
  <si>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</si>
  <si>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</si>
  <si>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</si>
  <si>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</si>
  <si>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</si>
  <si>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</si>
  <si>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</si>
  <si>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</si>
  <si>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</si>
  <si>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</si>
  <si>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</si>
  <si>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</si>
  <si>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</si>
  <si>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</si>
  <si>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</si>
  <si>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</si>
  <si>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</si>
  <si>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</si>
  <si>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</si>
  <si>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</si>
  <si>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</si>
  <si>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</si>
  <si>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</si>
  <si>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</si>
  <si>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</si>
  <si>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</si>
  <si>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</si>
  <si>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</si>
  <si>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</si>
  <si>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</si>
  <si>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</si>
  <si>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</si>
  <si>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</si>
  <si>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</si>
  <si>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</si>
  <si>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</si>
  <si>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</si>
  <si>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</si>
  <si>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</si>
  <si>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</si>
  <si>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</si>
  <si>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</si>
  <si>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</si>
  <si>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</si>
  <si>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</si>
  <si>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</si>
  <si>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</si>
  <si>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</si>
  <si>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</si>
  <si>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</si>
  <si>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</si>
  <si>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</si>
  <si>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</si>
  <si>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</si>
  <si>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</si>
  <si>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</si>
  <si>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</si>
  <si>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</si>
  <si>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</si>
  <si>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</si>
  <si>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</si>
  <si>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</si>
  <si>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</si>
  <si>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</si>
  <si>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</si>
  <si>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</si>
  <si>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</si>
  <si>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</si>
  <si>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</si>
  <si>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</si>
  <si>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</si>
  <si>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</si>
  <si>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</si>
  <si>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</si>
  <si>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</si>
  <si>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</si>
  <si>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</si>
  <si>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</si>
  <si>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</si>
  <si>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</si>
  <si>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</si>
  <si>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</si>
  <si>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</si>
  <si>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</si>
  <si>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</si>
  <si>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</si>
  <si>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</si>
  <si>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</si>
  <si>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</si>
  <si>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</si>
  <si>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</si>
  <si>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</si>
  <si>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</si>
  <si>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</si>
  <si>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</si>
  <si>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</si>
  <si>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</si>
  <si>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</si>
  <si>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</si>
  <si>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</si>
  <si>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</si>
  <si>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</si>
  <si>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</si>
  <si>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</si>
  <si>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</si>
  <si>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</si>
  <si>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</si>
  <si>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</si>
  <si>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</si>
  <si>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</si>
  <si>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</si>
  <si>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</si>
  <si>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</si>
  <si>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</si>
  <si>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</si>
  <si>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</si>
  <si>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</si>
  <si>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</si>
  <si>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</si>
  <si>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</si>
  <si>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</si>
  <si>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</si>
  <si>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</si>
  <si>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</si>
  <si>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</si>
  <si>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</si>
  <si>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</si>
  <si>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</si>
  <si>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</si>
  <si>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</si>
  <si>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</si>
  <si>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</si>
  <si>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</si>
  <si>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</si>
  <si>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</si>
  <si>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</si>
  <si>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</si>
  <si>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</si>
  <si>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</si>
  <si>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</si>
  <si>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</si>
  <si>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</si>
  <si>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</si>
  <si>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</si>
  <si>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</si>
  <si>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</si>
  <si>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</si>
  <si>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</si>
  <si>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</si>
  <si>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</si>
  <si>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</si>
  <si>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</si>
  <si>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</si>
  <si>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</si>
  <si>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</si>
  <si>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</si>
  <si>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</si>
  <si>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</si>
  <si>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</si>
  <si>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</si>
  <si>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</si>
  <si>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</si>
  <si>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</si>
  <si>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</si>
  <si>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</si>
  <si>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</si>
  <si>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</si>
  <si>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</si>
  <si>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</si>
  <si>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</si>
  <si>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</si>
  <si>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</si>
  <si>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</si>
  <si>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</si>
  <si>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</si>
  <si>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</si>
  <si>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</si>
  <si>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</si>
  <si>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</si>
  <si>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</si>
  <si>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</si>
  <si>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</si>
  <si>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</si>
  <si>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</si>
  <si>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</si>
  <si>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</si>
  <si>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</si>
  <si>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</si>
  <si>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</si>
  <si>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</si>
  <si>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</si>
  <si>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</si>
  <si>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</si>
  <si>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</si>
  <si>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</si>
  <si>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</si>
  <si>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</si>
  <si>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</si>
  <si>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</si>
  <si>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</si>
  <si>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</si>
  <si>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</si>
  <si>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</si>
  <si>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</si>
  <si>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</si>
  <si>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</si>
  <si>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</si>
  <si>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</si>
  <si>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</si>
  <si>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</si>
  <si>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</si>
  <si>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</si>
  <si>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</si>
  <si>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</si>
  <si>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</si>
  <si>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</si>
  <si>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</si>
  <si>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</si>
  <si>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</si>
  <si>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</si>
  <si>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</si>
  <si>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</si>
  <si>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</si>
  <si>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</si>
  <si>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</si>
  <si>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</si>
  <si>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</si>
  <si>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</si>
  <si>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</si>
  <si>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</si>
  <si>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</si>
  <si>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</si>
  <si>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</si>
  <si>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</si>
  <si>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</si>
  <si>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</si>
  <si>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</si>
  <si>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</si>
  <si>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</si>
  <si>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</si>
  <si>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</si>
  <si>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</si>
  <si>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</si>
  <si>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</si>
  <si>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</si>
  <si>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</si>
  <si>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</si>
  <si>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</si>
  <si>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</si>
  <si>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</si>
  <si>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</si>
  <si>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</si>
  <si>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</si>
  <si>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</si>
  <si>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</si>
  <si>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</si>
  <si>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</si>
  <si>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</si>
  <si>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</si>
  <si>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</si>
  <si>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</si>
  <si>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</si>
  <si>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</si>
  <si>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</si>
  <si>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</si>
  <si>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</si>
  <si>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</si>
  <si>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</si>
  <si>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</si>
  <si>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</si>
  <si>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</si>
  <si>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</si>
  <si>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</si>
  <si>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</si>
  <si>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</si>
  <si>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</si>
  <si>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</si>
  <si>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</si>
  <si>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</si>
  <si>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</si>
  <si>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</si>
  <si>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</si>
  <si>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</si>
  <si>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</si>
  <si>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</si>
  <si>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</si>
  <si>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</si>
  <si>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</si>
  <si>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</si>
  <si>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</si>
  <si>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</si>
  <si>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</si>
  <si>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</si>
  <si>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</si>
  <si>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</si>
  <si>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</si>
  <si>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</si>
  <si>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</si>
  <si>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</si>
  <si>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</si>
  <si>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</si>
  <si>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</si>
  <si>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</si>
  <si>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</si>
  <si>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</si>
  <si>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</si>
  <si>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</si>
  <si>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</si>
  <si>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</si>
  <si>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</si>
  <si>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</si>
  <si>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</si>
  <si>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</si>
  <si>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</si>
  <si>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</si>
  <si>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</si>
  <si>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</si>
  <si>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</si>
  <si>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</si>
  <si>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</si>
  <si>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</si>
  <si>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</si>
  <si>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</si>
  <si>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</si>
  <si>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</si>
  <si>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</si>
  <si>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</si>
  <si>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</si>
  <si>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</si>
  <si>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</si>
  <si>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</si>
  <si>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</si>
  <si>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</si>
  <si>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</si>
  <si>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</si>
  <si>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</si>
  <si>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</si>
  <si>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</si>
  <si>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</si>
  <si>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</si>
  <si>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</si>
  <si>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</si>
  <si>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</si>
  <si>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</si>
  <si>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</si>
  <si>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</si>
  <si>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</si>
  <si>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</si>
  <si>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</si>
  <si>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</si>
  <si>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</si>
  <si>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</si>
  <si>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</si>
  <si>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</si>
  <si>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</si>
  <si>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</si>
  <si>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</si>
  <si>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</si>
  <si>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</si>
  <si>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</si>
  <si>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</si>
  <si>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</si>
  <si>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</si>
  <si>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</si>
  <si>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</si>
  <si>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</si>
  <si>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</si>
  <si>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</si>
  <si>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</si>
  <si>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</si>
  <si>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</si>
  <si>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</si>
  <si>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</si>
  <si>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</si>
  <si>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</si>
  <si>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</si>
  <si>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</si>
  <si>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</si>
  <si>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</si>
  <si>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</si>
  <si>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</si>
  <si>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</si>
  <si>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</si>
  <si>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</si>
  <si>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</si>
  <si>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</si>
  <si>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</si>
  <si>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</si>
  <si>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</si>
  <si>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</si>
  <si>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</si>
  <si>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</si>
  <si>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</si>
  <si>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</si>
  <si>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</si>
  <si>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</si>
  <si>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</si>
  <si>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</si>
  <si>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</si>
  <si>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</si>
  <si>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</si>
  <si>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</si>
  <si>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</si>
  <si>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</si>
  <si>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</si>
  <si>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</si>
  <si>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</si>
  <si>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</si>
  <si>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</si>
  <si>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</si>
  <si>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</si>
  <si>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</si>
  <si>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</si>
  <si>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</si>
  <si>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</si>
  <si>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</si>
  <si>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</si>
  <si>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</si>
  <si>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</si>
  <si>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</si>
  <si>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</si>
  <si>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</si>
  <si>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</si>
  <si>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</si>
  <si>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</si>
  <si>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</si>
  <si>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</si>
  <si>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</si>
  <si>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</si>
  <si>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</si>
  <si>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</si>
  <si>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</si>
  <si>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</si>
  <si>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</si>
  <si>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</si>
  <si>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</si>
  <si>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</si>
  <si>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</si>
  <si>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</si>
  <si>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</si>
  <si>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</si>
  <si>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</si>
  <si>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</si>
  <si>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</si>
  <si>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</si>
  <si>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</si>
  <si>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</si>
  <si>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</si>
  <si>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</si>
  <si>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</si>
  <si>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</si>
  <si>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</si>
  <si>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</si>
  <si>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</si>
  <si>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</si>
  <si>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</si>
  <si>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</si>
  <si>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</si>
  <si>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</si>
  <si>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</si>
  <si>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</si>
  <si>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</si>
  <si>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</si>
  <si>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</si>
  <si>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</si>
  <si>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</si>
  <si>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</si>
  <si>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</si>
  <si>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</si>
  <si>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</si>
  <si>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</si>
  <si>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</si>
  <si>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</si>
  <si>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</si>
  <si>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</si>
  <si>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</si>
  <si>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</si>
  <si>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</si>
  <si>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</si>
  <si>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</si>
  <si>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</si>
  <si>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</si>
  <si>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</si>
  <si>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</si>
  <si>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</si>
  <si>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</si>
  <si>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</si>
  <si>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</si>
  <si>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</si>
  <si>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</si>
  <si>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</si>
  <si>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</si>
  <si>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</si>
  <si>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</si>
  <si>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</si>
  <si>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</si>
  <si>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</si>
  <si>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</si>
  <si>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</si>
  <si>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</si>
  <si>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</si>
  <si>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</si>
  <si>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</si>
  <si>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</si>
  <si>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</si>
  <si>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</si>
  <si>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</si>
  <si>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</si>
  <si>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</si>
  <si>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</si>
  <si>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</si>
  <si>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</si>
  <si>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</si>
  <si>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</si>
  <si>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</si>
  <si>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</si>
  <si>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</si>
  <si>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</si>
  <si>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</si>
  <si>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</si>
  <si>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</si>
  <si>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</si>
  <si>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</si>
  <si>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</si>
  <si>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</si>
  <si>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</si>
  <si>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</si>
  <si>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</si>
  <si>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</si>
  <si>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</si>
  <si>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</si>
  <si>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</si>
  <si>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</si>
  <si>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</si>
  <si>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</si>
  <si>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</si>
  <si>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</si>
  <si>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</si>
  <si>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</si>
  <si>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</si>
  <si>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</si>
  <si>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</si>
  <si>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</si>
  <si>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</si>
  <si>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</si>
  <si>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</si>
  <si>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</si>
  <si>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</si>
  <si>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</si>
  <si>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</si>
  <si>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</si>
  <si>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</si>
  <si>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</si>
  <si>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</si>
  <si>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</si>
  <si>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</si>
  <si>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</si>
  <si>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</si>
  <si>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</si>
  <si>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</si>
  <si>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</si>
  <si>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</si>
  <si>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</si>
  <si>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</si>
  <si>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</si>
  <si>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</si>
  <si>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</si>
  <si>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</si>
  <si>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</si>
  <si>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</si>
  <si>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</si>
  <si>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</si>
  <si>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</si>
  <si>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</si>
  <si>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</si>
  <si>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</si>
  <si>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</si>
  <si>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</si>
  <si>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</si>
  <si>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</si>
  <si>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</si>
  <si>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</si>
  <si>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</si>
  <si>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</si>
  <si>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</si>
  <si>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</si>
  <si>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</si>
  <si>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</si>
  <si>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</si>
  <si>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</si>
  <si>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</si>
  <si>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</si>
  <si>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</si>
  <si>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</si>
  <si>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</si>
  <si>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</si>
  <si>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</si>
  <si>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</si>
  <si>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</si>
  <si>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</si>
  <si>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</si>
  <si>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</si>
  <si>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</si>
  <si>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</si>
  <si>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</si>
  <si>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</si>
  <si>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</si>
  <si>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</si>
  <si>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</si>
  <si>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</si>
  <si>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</si>
  <si>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</si>
  <si>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</si>
  <si>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</si>
  <si>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</si>
  <si>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</si>
  <si>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</si>
  <si>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</si>
  <si>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</si>
  <si>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</si>
  <si>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</si>
  <si>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</si>
  <si>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</si>
  <si>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</si>
  <si>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</si>
  <si>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</si>
  <si>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</si>
  <si>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</si>
  <si>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</si>
  <si>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</si>
  <si>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</si>
  <si>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</si>
  <si>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</si>
  <si>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</si>
  <si>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</si>
  <si>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</si>
  <si>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</si>
  <si>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</si>
  <si>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</si>
  <si>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</si>
  <si>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</si>
  <si>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</si>
  <si>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</si>
  <si>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</si>
  <si>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</si>
  <si>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</si>
  <si>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</si>
  <si>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</si>
  <si>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</si>
  <si>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</si>
  <si>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</si>
  <si>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</si>
  <si>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</si>
  <si>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</si>
  <si>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</si>
  <si>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</si>
  <si>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</si>
  <si>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</si>
  <si>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</si>
  <si>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</si>
  <si>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</si>
  <si>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</si>
  <si>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</si>
  <si>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</si>
  <si>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</si>
  <si>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</si>
  <si>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</si>
  <si>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</si>
  <si>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</si>
  <si>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</si>
  <si>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</si>
  <si>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</si>
  <si>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</si>
  <si>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</si>
  <si>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</si>
  <si>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</si>
  <si>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</si>
  <si>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</si>
  <si>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</si>
  <si>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</si>
  <si>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</si>
  <si>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</si>
  <si>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</si>
  <si>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</si>
  <si>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</si>
  <si>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</si>
  <si>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</si>
  <si>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</si>
  <si>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</si>
  <si>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</si>
  <si>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</si>
  <si>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</si>
  <si>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</si>
  <si>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</si>
  <si>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</si>
  <si>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</si>
  <si>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</si>
  <si>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</si>
  <si>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</si>
  <si>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</si>
  <si>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</si>
  <si>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</si>
  <si>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</si>
  <si>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</si>
  <si>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</si>
  <si>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</si>
  <si>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</si>
  <si>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</si>
  <si>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</si>
  <si>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</si>
  <si>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</si>
  <si>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</si>
  <si>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</si>
  <si>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</si>
  <si>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</si>
  <si>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</si>
  <si>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</si>
  <si>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</si>
  <si>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</si>
  <si>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</si>
  <si>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</si>
  <si>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</si>
  <si>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</si>
  <si>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</si>
  <si>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</si>
  <si>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</si>
  <si>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</si>
  <si>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</si>
  <si>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</si>
  <si>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</si>
  <si>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</si>
  <si>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</si>
  <si>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</si>
  <si>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</si>
  <si>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</si>
  <si>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</si>
  <si>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</si>
  <si>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</si>
  <si>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</si>
  <si>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</si>
  <si>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</si>
  <si>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</si>
  <si>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</si>
  <si>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</si>
  <si>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</si>
  <si>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</si>
  <si>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</si>
  <si>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</si>
  <si>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</si>
  <si>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</si>
  <si>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</si>
  <si>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</si>
  <si>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</si>
  <si>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</si>
  <si>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</si>
  <si>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</si>
  <si>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</si>
  <si>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</si>
  <si>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</si>
  <si>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</si>
  <si>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</si>
  <si>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</si>
  <si>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</si>
  <si>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</si>
  <si>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</si>
  <si>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</si>
  <si>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</si>
  <si>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</si>
  <si>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</si>
  <si>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</si>
  <si>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</si>
  <si>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</si>
  <si>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</si>
  <si>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</si>
  <si>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</si>
  <si>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</si>
  <si>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</si>
  <si>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</si>
  <si>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</si>
  <si>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</si>
  <si>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</si>
  <si>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</si>
  <si>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</si>
  <si>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</si>
  <si>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</si>
  <si>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</si>
  <si>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</si>
  <si>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</si>
  <si>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</si>
  <si>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</si>
  <si>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</si>
  <si>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</si>
  <si>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</si>
  <si>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</si>
  <si>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</si>
  <si>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</si>
  <si>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</si>
  <si>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</si>
  <si>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</si>
  <si>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</si>
  <si>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</si>
  <si>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</si>
  <si>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</si>
  <si>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</si>
  <si>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</si>
  <si>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</si>
  <si>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</si>
  <si>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</si>
  <si>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</si>
  <si>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</si>
  <si>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</si>
  <si>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</si>
  <si>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</si>
  <si>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</si>
  <si>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</si>
  <si>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</si>
  <si>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</si>
  <si>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</si>
  <si>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</si>
  <si>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</si>
  <si>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</si>
  <si>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</si>
  <si>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</si>
  <si>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</si>
  <si>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</si>
  <si>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</si>
  <si>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</si>
  <si>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</si>
  <si>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</si>
  <si>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</si>
  <si>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</si>
  <si>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</si>
  <si>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</si>
  <si>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</si>
  <si>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</si>
  <si>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</si>
  <si>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</si>
  <si>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</si>
  <si>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</si>
  <si>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</si>
  <si>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</si>
  <si>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</si>
  <si>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</si>
  <si>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</si>
  <si>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</si>
  <si>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</si>
  <si>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</si>
  <si>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</si>
  <si>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</si>
  <si>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</si>
  <si>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</si>
  <si>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</si>
  <si>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</si>
  <si>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</si>
  <si>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</si>
  <si>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</si>
  <si>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</si>
  <si>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</si>
  <si>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</si>
  <si>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</si>
  <si>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</si>
  <si>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</si>
  <si>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</si>
  <si>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</si>
  <si>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</si>
  <si>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</si>
  <si>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</si>
  <si>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</si>
  <si>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</si>
  <si>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</si>
  <si>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</si>
  <si>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</si>
  <si>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</si>
  <si>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</si>
  <si>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</si>
  <si>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</si>
  <si>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</si>
  <si>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</si>
  <si>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</si>
  <si>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</si>
  <si>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</si>
  <si>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</si>
  <si>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</si>
  <si>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</si>
  <si>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</si>
  <si>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</si>
  <si>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</si>
  <si>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</si>
  <si>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</si>
  <si>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</si>
  <si>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</si>
  <si>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</si>
  <si>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</si>
  <si>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</si>
  <si>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</si>
  <si>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</si>
  <si>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</si>
  <si>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</si>
  <si>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</si>
  <si>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</si>
  <si>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</si>
  <si>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</si>
  <si>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</si>
  <si>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</si>
  <si>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</si>
  <si>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</si>
  <si>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</si>
  <si>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</si>
  <si>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</si>
  <si>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</si>
  <si>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</si>
  <si>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</si>
  <si>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</si>
  <si>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</si>
  <si>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</si>
  <si>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</si>
  <si>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</si>
  <si>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</si>
  <si>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</si>
  <si>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</si>
  <si>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</si>
  <si>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</si>
  <si>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</si>
  <si>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</si>
  <si>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</si>
  <si>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</si>
  <si>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</si>
  <si>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</si>
  <si>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</si>
  <si>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</si>
  <si>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</si>
  <si>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</si>
  <si>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</si>
  <si>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</si>
  <si>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</si>
  <si>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</si>
  <si>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</si>
  <si>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</si>
  <si>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</si>
  <si>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</si>
  <si>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</si>
  <si>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</si>
  <si>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</si>
  <si>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</si>
  <si>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</si>
  <si>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</si>
  <si>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</si>
  <si>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</si>
  <si>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</si>
  <si>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</si>
  <si>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</si>
  <si>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</si>
  <si>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</si>
  <si>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</si>
  <si>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</si>
  <si>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</si>
  <si>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</si>
  <si>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</si>
  <si>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</si>
  <si>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</si>
  <si>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</si>
  <si>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</si>
  <si>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</si>
  <si>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</si>
  <si>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</si>
  <si>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</si>
  <si>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</si>
  <si>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</si>
  <si>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</si>
  <si>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</si>
  <si>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</si>
  <si>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</si>
  <si>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</si>
  <si>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</si>
  <si>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</si>
  <si>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</si>
  <si>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</si>
  <si>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</si>
  <si>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</si>
  <si>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</si>
  <si>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</si>
  <si>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</si>
  <si>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</si>
  <si>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</si>
  <si>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</si>
  <si>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</si>
  <si>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</si>
  <si>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</si>
  <si>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</si>
  <si>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</si>
  <si>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</si>
  <si>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</si>
  <si>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</si>
  <si>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</si>
  <si>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</si>
  <si>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</si>
  <si>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</si>
  <si>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</si>
  <si>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</si>
  <si>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</si>
  <si>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</si>
  <si>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</si>
  <si>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</si>
  <si>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</si>
  <si>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</si>
  <si>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</si>
  <si>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</si>
  <si>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</si>
  <si>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</si>
  <si>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</si>
  <si>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</si>
  <si>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</si>
  <si>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</si>
  <si>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</si>
  <si>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</si>
  <si>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</si>
  <si>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</si>
  <si>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</si>
  <si>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</si>
  <si>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</si>
  <si>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</si>
  <si>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</si>
  <si>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</si>
  <si>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</si>
  <si>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</si>
  <si>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</si>
  <si>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</si>
  <si>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</si>
  <si>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</si>
  <si>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</si>
  <si>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</si>
  <si>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</si>
  <si>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</si>
  <si>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</si>
  <si>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</si>
  <si>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</si>
  <si>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</si>
  <si>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</si>
  <si>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</si>
  <si>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</si>
  <si>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</si>
  <si>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</si>
  <si>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</si>
  <si>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</si>
  <si>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</si>
  <si>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</si>
  <si>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</si>
  <si>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</si>
  <si>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</si>
  <si>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</si>
  <si>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</si>
  <si>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</si>
  <si>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</si>
  <si>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</si>
  <si>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</si>
  <si>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</si>
  <si>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</si>
  <si>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</si>
  <si>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</si>
  <si>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</si>
  <si>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</si>
  <si>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</si>
  <si>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</si>
  <si>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</si>
  <si>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</si>
  <si>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</si>
  <si>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</si>
  <si>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</si>
  <si>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</si>
  <si>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</si>
  <si>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</si>
  <si>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</si>
  <si>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</si>
  <si>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</si>
  <si>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</si>
  <si>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</si>
  <si>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</si>
  <si>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</si>
  <si>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</si>
  <si>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</si>
  <si>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</si>
  <si>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</si>
  <si>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</si>
  <si>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</si>
  <si>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</si>
  <si>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</si>
  <si>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</si>
  <si>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</si>
  <si>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</si>
  <si>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</si>
  <si>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</si>
  <si>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</si>
  <si>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</si>
  <si>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</si>
  <si>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</si>
  <si>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</si>
  <si>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</si>
  <si>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</si>
  <si>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</si>
  <si>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</si>
  <si>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</si>
  <si>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</si>
  <si>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</si>
  <si>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</si>
  <si>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</si>
  <si>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</si>
  <si>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</si>
  <si>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</si>
  <si>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</si>
  <si>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</si>
  <si>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</si>
  <si>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</si>
  <si>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</si>
  <si>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</si>
  <si>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</si>
  <si>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</si>
  <si>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</si>
  <si>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</si>
  <si>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</si>
  <si>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</si>
  <si>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</si>
  <si>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</si>
  <si>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</si>
  <si>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</si>
  <si>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</si>
  <si>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</si>
  <si>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</si>
  <si>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</si>
  <si>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</si>
  <si>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</si>
  <si>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</si>
  <si>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</si>
  <si>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</si>
  <si>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</si>
  <si>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</si>
  <si>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</si>
  <si>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</si>
  <si>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</si>
  <si>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</si>
  <si>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</si>
  <si>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</si>
  <si>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</si>
  <si>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</si>
  <si>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</si>
  <si>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</si>
  <si>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</si>
  <si>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</si>
  <si>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</si>
  <si>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</si>
  <si>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</si>
  <si>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</si>
  <si>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</si>
  <si>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</si>
  <si>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</si>
  <si>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</si>
  <si>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</si>
  <si>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</si>
  <si>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</si>
  <si>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</si>
  <si>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</si>
  <si>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</si>
  <si>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</si>
  <si>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</si>
  <si>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</si>
  <si>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</si>
  <si>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</si>
  <si>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</si>
  <si>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</si>
  <si>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</si>
  <si>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</si>
  <si>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</si>
  <si>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</si>
  <si>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</si>
  <si>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</si>
  <si>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</si>
  <si>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</si>
  <si>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</si>
  <si>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</si>
  <si>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</si>
  <si>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</si>
  <si>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</si>
  <si>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</si>
  <si>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</si>
  <si>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</si>
  <si>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</si>
  <si>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</si>
  <si>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</si>
  <si>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</si>
  <si>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</si>
  <si>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</si>
  <si>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</si>
  <si>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</si>
  <si>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</si>
  <si>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</si>
  <si>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</si>
  <si>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</si>
  <si>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</si>
  <si>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</si>
  <si>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</si>
  <si>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</si>
  <si>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</si>
  <si>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</si>
  <si>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</si>
  <si>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</si>
  <si>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</si>
  <si>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</si>
  <si>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</si>
  <si>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</si>
  <si>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</si>
  <si>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</si>
  <si>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</si>
  <si>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</si>
  <si>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</si>
  <si>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</si>
  <si>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</si>
  <si>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</si>
  <si>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</si>
  <si>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</si>
  <si>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</si>
  <si>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</si>
  <si>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</si>
  <si>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</si>
  <si>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</si>
  <si>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</si>
  <si>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</si>
  <si>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</si>
  <si>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</si>
  <si>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</si>
  <si>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</si>
  <si>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</si>
  <si>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</si>
  <si>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</si>
  <si>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</si>
  <si>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</si>
  <si>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</si>
  <si>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</si>
  <si>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</si>
  <si>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</si>
  <si>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</si>
  <si>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</si>
  <si>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</si>
  <si>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</si>
  <si>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</si>
  <si>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</si>
  <si>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</si>
  <si>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</si>
  <si>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</si>
  <si>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</si>
  <si>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</si>
  <si>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</si>
  <si>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</si>
  <si>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</si>
  <si>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</si>
  <si>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</si>
  <si>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</si>
  <si>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</si>
  <si>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</si>
  <si>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</si>
  <si>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</si>
  <si>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</si>
  <si>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</si>
  <si>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</si>
  <si>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</si>
  <si>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</si>
  <si>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</si>
  <si>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</si>
  <si>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</si>
  <si>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</si>
  <si>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</si>
  <si>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</si>
  <si>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</si>
  <si>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</si>
  <si>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</si>
  <si>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</si>
  <si>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</si>
  <si>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</si>
  <si>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</si>
  <si>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</si>
  <si>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</si>
  <si>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</si>
  <si>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</si>
  <si>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</si>
  <si>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</si>
  <si>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</si>
  <si>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</si>
  <si>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</si>
  <si>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</si>
  <si>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</si>
  <si>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</si>
  <si>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</si>
  <si>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</si>
  <si>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</si>
  <si>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</si>
  <si>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</si>
  <si>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</si>
  <si>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</si>
  <si>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</si>
  <si>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</si>
  <si>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</si>
  <si>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</si>
  <si>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</si>
  <si>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</si>
  <si>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</si>
  <si>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</si>
  <si>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</si>
  <si>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</si>
  <si>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</si>
  <si>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</si>
  <si>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</si>
  <si>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</si>
  <si>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</si>
  <si>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</si>
  <si>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</si>
  <si>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</si>
  <si>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</si>
  <si>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</si>
  <si>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</si>
  <si>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</si>
  <si>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</si>
  <si>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</si>
  <si>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</si>
  <si>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</si>
  <si>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</si>
  <si>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</si>
  <si>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</si>
  <si>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</si>
  <si>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</si>
  <si>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</si>
  <si>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</si>
  <si>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</si>
  <si>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</si>
  <si>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</si>
  <si>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</si>
  <si>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</si>
  <si>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</si>
  <si>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</si>
  <si>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</si>
  <si>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</si>
  <si>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</si>
  <si>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</si>
  <si>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</si>
  <si>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</si>
  <si>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</si>
  <si>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</si>
  <si>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</si>
  <si>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</si>
  <si>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</si>
  <si>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</si>
  <si>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</si>
  <si>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</si>
  <si>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</si>
  <si>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</si>
  <si>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</si>
  <si>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</si>
  <si>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</si>
  <si>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</si>
  <si>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</si>
  <si>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</si>
  <si>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</si>
  <si>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</si>
  <si>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</si>
  <si>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</si>
  <si>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</si>
  <si>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</si>
  <si>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</si>
  <si>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</si>
  <si>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</si>
  <si>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</si>
  <si>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</si>
  <si>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</si>
  <si>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</si>
  <si>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</si>
  <si>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</si>
  <si>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</si>
  <si>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</si>
  <si>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</si>
  <si>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</si>
  <si>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</si>
  <si>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</si>
  <si>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</si>
  <si>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</si>
  <si>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</si>
  <si>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</si>
  <si>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</si>
  <si>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</si>
  <si>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</si>
  <si>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</si>
  <si>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</si>
  <si>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</si>
  <si>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</si>
  <si>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</si>
  <si>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</si>
  <si>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</si>
  <si>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</si>
  <si>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</si>
  <si>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</si>
  <si>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</si>
  <si>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</si>
  <si>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</si>
  <si>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</si>
  <si>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</si>
  <si>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</si>
  <si>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</si>
  <si>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</si>
  <si>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</si>
  <si>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</si>
  <si>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</si>
  <si>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</si>
  <si>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</si>
  <si>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</si>
  <si>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</si>
  <si>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</si>
  <si>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</si>
  <si>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</si>
  <si>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</si>
  <si>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</si>
  <si>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</si>
  <si>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</si>
  <si>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</si>
  <si>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</si>
  <si>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</si>
  <si>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</si>
  <si>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</si>
  <si>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</si>
  <si>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</si>
  <si>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</si>
  <si>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</si>
  <si>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</si>
  <si>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</si>
  <si>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</si>
  <si>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</si>
  <si>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</si>
  <si>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</si>
  <si>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</si>
  <si>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</si>
  <si>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</si>
  <si>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</si>
  <si>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</si>
  <si>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</si>
  <si>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</si>
  <si>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</si>
  <si>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</si>
  <si>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</si>
  <si>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</si>
  <si>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</si>
  <si>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</si>
  <si>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</si>
  <si>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</si>
  <si>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</si>
  <si>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</si>
  <si>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</si>
  <si>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</si>
  <si>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</si>
  <si>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</si>
  <si>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</si>
  <si>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</si>
  <si>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</si>
  <si>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</si>
  <si>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</si>
  <si>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</si>
  <si>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</si>
  <si>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</si>
  <si>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</si>
  <si>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</si>
  <si>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</si>
  <si>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</si>
  <si>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</si>
  <si>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</si>
  <si>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</si>
  <si>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</si>
  <si>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</si>
  <si>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</si>
  <si>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</si>
  <si>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</si>
  <si>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</si>
  <si>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</si>
  <si>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</si>
  <si>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</si>
  <si>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</si>
  <si>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</si>
  <si>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</si>
  <si>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</si>
  <si>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</si>
  <si>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</si>
  <si>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</si>
  <si>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</si>
  <si>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</si>
  <si>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</si>
  <si>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</si>
  <si>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</si>
  <si>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</si>
  <si>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</si>
  <si>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</si>
  <si>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</si>
  <si>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</si>
  <si>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</si>
  <si>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</si>
  <si>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</si>
  <si>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</si>
  <si>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</si>
  <si>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</si>
  <si>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</si>
  <si>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</si>
  <si>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</si>
  <si>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</si>
  <si>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</si>
  <si>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</si>
  <si>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</si>
  <si>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</si>
  <si>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</si>
  <si>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</si>
  <si>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</si>
  <si>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</si>
  <si>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</si>
  <si>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</si>
  <si>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</si>
  <si>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</si>
  <si>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</si>
  <si>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</si>
  <si>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</si>
  <si>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</si>
  <si>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</si>
  <si>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</si>
  <si>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</si>
  <si>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</si>
  <si>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</si>
  <si>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</si>
  <si>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</si>
  <si>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</si>
  <si>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</si>
  <si>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</si>
  <si>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</si>
  <si>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</si>
  <si>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</si>
  <si>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</si>
  <si>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</si>
  <si>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</si>
  <si>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</si>
  <si>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</si>
  <si>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</si>
  <si>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</si>
  <si>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</si>
  <si>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</si>
  <si>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</si>
  <si>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</si>
  <si>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</si>
  <si>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</si>
  <si>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</si>
  <si>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</si>
  <si>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</si>
  <si>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</si>
  <si>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</si>
  <si>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</si>
  <si>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</si>
  <si>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</si>
  <si>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</si>
  <si>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</si>
  <si>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</si>
  <si>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</si>
  <si>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</si>
  <si>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</si>
  <si>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</si>
  <si>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</si>
  <si>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</si>
  <si>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</si>
  <si>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</si>
  <si>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</si>
  <si>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</si>
  <si>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</si>
  <si>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</si>
  <si>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</si>
  <si>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</si>
  <si>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</si>
  <si>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</si>
  <si>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</si>
  <si>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</si>
  <si>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</si>
  <si>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</si>
  <si>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</si>
  <si>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</si>
  <si>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</si>
  <si>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</si>
  <si>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</si>
  <si>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</si>
  <si>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</si>
  <si>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</si>
  <si>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</si>
  <si>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</si>
  <si>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</si>
  <si>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</si>
  <si>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</si>
  <si>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</si>
  <si>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</si>
  <si>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</si>
  <si>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</si>
  <si>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</si>
  <si>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</si>
  <si>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</si>
  <si>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</si>
  <si>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</si>
  <si>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</si>
  <si>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</si>
  <si>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</si>
  <si>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</si>
  <si>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</si>
  <si>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</si>
  <si>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</si>
  <si>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</si>
  <si>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</si>
  <si>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</si>
  <si>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</si>
  <si>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</si>
  <si>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</si>
  <si>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</si>
  <si>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</si>
  <si>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</si>
  <si>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</si>
  <si>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</si>
  <si>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</si>
  <si>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</si>
  <si>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</si>
  <si>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</si>
  <si>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</si>
  <si>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</si>
  <si>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</si>
  <si>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</si>
  <si>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</si>
  <si>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</si>
  <si>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</si>
  <si>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</si>
  <si>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</si>
  <si>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</si>
  <si>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</si>
  <si>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</si>
  <si>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</si>
  <si>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</si>
  <si>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</si>
  <si>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</si>
  <si>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</si>
  <si>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</si>
  <si>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</si>
  <si>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</si>
  <si>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</si>
  <si>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</si>
  <si>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</si>
  <si>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</si>
  <si>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</si>
  <si>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</si>
  <si>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</si>
  <si>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</si>
  <si>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</si>
  <si>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</si>
  <si>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</si>
  <si>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</si>
  <si>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</si>
  <si>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</si>
  <si>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</si>
  <si>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</si>
  <si>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</si>
  <si>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</si>
  <si>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</si>
  <si>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</si>
  <si>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</si>
  <si>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</si>
  <si>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</si>
  <si>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</si>
  <si>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</si>
  <si>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</si>
  <si>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</si>
  <si>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</si>
  <si>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</si>
  <si>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</si>
  <si>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</si>
  <si>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</si>
  <si>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</si>
  <si>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</si>
  <si>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</si>
  <si>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</si>
  <si>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</si>
  <si>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</si>
  <si>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</si>
  <si>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</si>
  <si>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</si>
  <si>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</si>
  <si>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</si>
  <si>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</si>
  <si>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</si>
  <si>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</si>
  <si>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</si>
  <si>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</si>
  <si>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</si>
  <si>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</si>
  <si>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</si>
  <si>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</si>
  <si>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</si>
  <si>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</si>
  <si>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</si>
  <si>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</si>
  <si>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</si>
  <si>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</si>
  <si>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</si>
  <si>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</si>
  <si>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</si>
  <si>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</si>
  <si>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</si>
  <si>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</si>
  <si>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</si>
  <si>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</si>
  <si>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</si>
  <si>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</si>
  <si>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</si>
  <si>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</si>
  <si>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</si>
  <si>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</si>
  <si>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</si>
  <si>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</si>
  <si>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</si>
  <si>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</si>
  <si>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</si>
  <si>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</si>
  <si>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</si>
  <si>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</si>
  <si>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</si>
  <si>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</si>
  <si>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</si>
  <si>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</si>
  <si>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</si>
  <si>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</si>
  <si>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</si>
  <si>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</si>
  <si>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</si>
  <si>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</si>
  <si>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</si>
  <si>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</si>
  <si>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</si>
  <si>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</si>
  <si>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</si>
  <si>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</si>
  <si>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</si>
  <si>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</si>
  <si>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</si>
  <si>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</si>
  <si>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</si>
  <si>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</si>
  <si>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</si>
  <si>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</si>
  <si>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</si>
  <si>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</si>
  <si>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</si>
  <si>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</si>
  <si>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</si>
  <si>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</si>
  <si>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</si>
  <si>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</si>
  <si>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</si>
  <si>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</si>
  <si>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</si>
  <si>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</si>
  <si>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</si>
  <si>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</si>
  <si>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</si>
  <si>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</si>
  <si>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</si>
  <si>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</si>
  <si>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</si>
  <si>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</si>
  <si>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</si>
  <si>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</si>
  <si>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</si>
  <si>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</si>
  <si>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</si>
  <si>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</si>
  <si>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</si>
  <si>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</si>
  <si>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</si>
  <si>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</si>
  <si>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</si>
  <si>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</si>
  <si>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</si>
  <si>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</si>
  <si>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</si>
  <si>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</si>
  <si>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</si>
  <si>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</si>
  <si>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</si>
  <si>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</si>
  <si>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</si>
  <si>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</si>
  <si>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</si>
  <si>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</si>
  <si>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</si>
  <si>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</si>
  <si>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</si>
  <si>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</si>
  <si>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</si>
  <si>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</si>
  <si>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</si>
  <si>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</si>
  <si>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</si>
  <si>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</si>
  <si>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</si>
  <si>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</si>
  <si>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</si>
  <si>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</si>
  <si>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</si>
  <si>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</si>
  <si>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</si>
  <si>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</si>
  <si>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</si>
  <si>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</si>
  <si>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</si>
  <si>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</si>
  <si>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</si>
  <si>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</si>
  <si>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</si>
  <si>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</si>
  <si>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</si>
  <si>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</si>
  <si>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</si>
  <si>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</si>
  <si>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</si>
  <si>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</si>
  <si>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</si>
  <si>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</si>
  <si>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</si>
  <si>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</si>
  <si>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</si>
  <si>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</si>
  <si>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</si>
  <si>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</si>
  <si>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</si>
  <si>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</si>
  <si>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</si>
  <si>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</si>
  <si>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</si>
  <si>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</si>
  <si>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</si>
  <si>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</si>
  <si>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</si>
  <si>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</si>
  <si>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</si>
  <si>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</si>
  <si>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</si>
  <si>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</si>
  <si>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</si>
  <si>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</si>
  <si>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</si>
  <si>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</si>
  <si>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</si>
  <si>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</si>
  <si>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</si>
  <si>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</si>
  <si>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</si>
  <si>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</si>
  <si>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</si>
  <si>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</si>
  <si>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</si>
  <si>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</si>
  <si>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</si>
  <si>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</si>
  <si>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</si>
  <si>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</si>
  <si>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</si>
  <si>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</si>
  <si>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</si>
  <si>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</si>
  <si>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</si>
  <si>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</si>
  <si>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</si>
  <si>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</si>
  <si>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</si>
  <si>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</si>
  <si>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</si>
  <si>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</si>
  <si>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</si>
  <si>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</si>
  <si>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</si>
  <si>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</si>
  <si>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</si>
  <si>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</si>
  <si>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</si>
  <si>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</si>
  <si>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</si>
  <si>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</si>
  <si>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</si>
  <si>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</si>
  <si>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</si>
  <si>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</si>
  <si>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</si>
  <si>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</si>
  <si>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</si>
  <si>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</si>
  <si>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</si>
  <si>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</si>
  <si>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</si>
  <si>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</si>
  <si>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</si>
  <si>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</si>
  <si>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</si>
  <si>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</si>
  <si>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</si>
  <si>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</si>
  <si>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</si>
  <si>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</si>
  <si>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</si>
  <si>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</si>
  <si>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</si>
  <si>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</si>
  <si>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</si>
  <si>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</si>
  <si>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</si>
  <si>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</si>
  <si>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</si>
  <si>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</si>
  <si>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</si>
  <si>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</si>
  <si>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</si>
  <si>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</si>
  <si>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</si>
  <si>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</si>
  <si>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</si>
  <si>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</si>
  <si>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</si>
  <si>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</si>
  <si>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</si>
  <si>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</si>
  <si>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</si>
  <si>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</si>
  <si>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</si>
  <si>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</si>
  <si>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</si>
  <si>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</si>
  <si>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</si>
  <si>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</si>
  <si>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</si>
  <si>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</si>
  <si>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</si>
  <si>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</si>
  <si>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</si>
  <si>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</si>
  <si>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</si>
  <si>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</si>
  <si>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</si>
  <si>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</si>
  <si>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</si>
  <si>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</si>
  <si>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</si>
  <si>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</si>
  <si>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</si>
  <si>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</si>
  <si>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</si>
  <si>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</si>
  <si>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</si>
  <si>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</si>
  <si>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</si>
  <si>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</si>
  <si>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</si>
  <si>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</si>
  <si>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</si>
  <si>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</si>
  <si>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</si>
  <si>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</si>
  <si>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</si>
  <si>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</si>
  <si>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</si>
  <si>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</si>
  <si>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</si>
  <si>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</si>
  <si>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</si>
  <si>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</si>
  <si>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</si>
  <si>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</si>
  <si>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</si>
  <si>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</si>
  <si>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</si>
  <si>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</si>
  <si>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</si>
  <si>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</si>
  <si>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</si>
  <si>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</si>
  <si>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</si>
  <si>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</si>
  <si>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</si>
  <si>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</si>
  <si>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</si>
  <si>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</si>
  <si>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</si>
  <si>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</si>
  <si>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</si>
  <si>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</si>
  <si>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</si>
  <si>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</si>
  <si>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</si>
  <si>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</si>
  <si>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</si>
  <si>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</si>
  <si>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</si>
  <si>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</si>
  <si>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</si>
  <si>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</si>
  <si>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</si>
  <si>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</si>
  <si>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</si>
  <si>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</si>
  <si>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</si>
  <si>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</si>
  <si>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</si>
  <si>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</si>
  <si>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</si>
  <si>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</si>
  <si>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</si>
  <si>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</si>
  <si>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</si>
  <si>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</si>
  <si>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</si>
  <si>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</si>
  <si>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</si>
  <si>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</si>
  <si>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</si>
  <si>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</si>
  <si>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</si>
  <si>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</si>
  <si>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</si>
  <si>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</si>
  <si>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</si>
  <si>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</si>
  <si>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</si>
  <si>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</si>
  <si>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</si>
  <si>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</si>
  <si>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</si>
  <si>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</si>
  <si>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</si>
  <si>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</si>
  <si>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</si>
  <si>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</si>
  <si>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</si>
  <si>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</si>
  <si>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</si>
  <si>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</si>
  <si>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</si>
  <si>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</si>
  <si>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</si>
  <si>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</si>
  <si>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</si>
  <si>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</si>
  <si>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</si>
  <si>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</si>
  <si>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</si>
  <si>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</si>
  <si>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</si>
  <si>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</si>
  <si>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</si>
  <si>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</si>
  <si>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</si>
  <si>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</si>
  <si>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</si>
  <si>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</si>
  <si>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</si>
  <si>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</si>
  <si>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</si>
  <si>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</si>
  <si>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</si>
  <si>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</si>
  <si>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</si>
  <si>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</si>
  <si>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</si>
  <si>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</si>
  <si>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</si>
  <si>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</si>
  <si>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</si>
  <si>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</si>
  <si>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</si>
  <si>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</si>
  <si>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</si>
  <si>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</si>
  <si>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</si>
  <si>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</si>
  <si>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</si>
  <si>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</si>
  <si>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</si>
  <si>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</si>
  <si>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</si>
  <si>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</si>
  <si>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</si>
  <si>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</si>
  <si>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</si>
  <si>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</si>
  <si>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</si>
  <si>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</si>
  <si>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</si>
  <si>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</si>
  <si>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</si>
  <si>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</si>
  <si>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</si>
  <si>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</si>
  <si>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</si>
  <si>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</si>
  <si>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</si>
  <si>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</si>
  <si>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</si>
  <si>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</si>
  <si>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</si>
  <si>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</si>
  <si>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</si>
  <si>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</si>
  <si>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</si>
  <si>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</si>
  <si>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</si>
  <si>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</si>
  <si>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</si>
  <si>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</si>
  <si>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</si>
  <si>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</si>
  <si>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</si>
  <si>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</si>
  <si>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</si>
  <si>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</si>
  <si>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</si>
  <si>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</si>
  <si>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</si>
  <si>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</si>
  <si>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</si>
  <si>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</si>
  <si>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</si>
  <si>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</si>
  <si>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</si>
  <si>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</si>
  <si>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</si>
  <si>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</si>
  <si>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</si>
  <si>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</si>
  <si>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</si>
  <si>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</si>
  <si>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</si>
  <si>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</si>
  <si>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</si>
  <si>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</si>
  <si>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</si>
  <si>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</si>
  <si>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</si>
  <si>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</si>
  <si>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</si>
  <si>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</si>
  <si>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</si>
  <si>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</si>
  <si>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</si>
  <si>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</si>
  <si>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</si>
  <si>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</si>
  <si>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</si>
  <si>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</si>
  <si>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</si>
  <si>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</si>
  <si>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</si>
  <si>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</si>
  <si>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</si>
  <si>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</si>
  <si>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</si>
  <si>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</si>
  <si>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</si>
  <si>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</si>
  <si>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</si>
  <si>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</si>
  <si>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</si>
  <si>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</si>
  <si>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</si>
  <si>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</si>
  <si>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</si>
  <si>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</si>
  <si>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</si>
  <si>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</si>
  <si>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</si>
  <si>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</si>
  <si>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</si>
  <si>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</si>
  <si>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</si>
  <si>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</si>
  <si>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</si>
  <si>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</si>
  <si>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</si>
  <si>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</si>
  <si>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</si>
  <si>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</si>
  <si>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</si>
  <si>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</si>
  <si>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</si>
  <si>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</si>
  <si>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</si>
  <si>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</si>
  <si>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</si>
  <si>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</si>
  <si>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</si>
  <si>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</si>
  <si>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</si>
  <si>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</si>
  <si>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</si>
  <si>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</si>
  <si>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</si>
  <si>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</si>
  <si>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</si>
  <si>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</si>
  <si>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</si>
  <si>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</si>
  <si>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</si>
  <si>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</si>
  <si>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</si>
  <si>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</si>
  <si>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</si>
  <si>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</si>
  <si>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</si>
  <si>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</si>
  <si>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</si>
  <si>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</si>
  <si>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</si>
  <si>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</si>
  <si>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</si>
  <si>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</si>
  <si>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</si>
  <si>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</si>
  <si>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</si>
  <si>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</si>
  <si>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</si>
  <si>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</si>
  <si>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</si>
  <si>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</si>
  <si>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</si>
  <si>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</si>
  <si>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</si>
  <si>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</si>
  <si>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</si>
  <si>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</si>
  <si>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</si>
  <si>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</si>
  <si>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</si>
  <si>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</si>
  <si>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</si>
  <si>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</si>
  <si>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</si>
  <si>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</si>
  <si>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</si>
  <si>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</si>
  <si>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</si>
  <si>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</si>
  <si>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</si>
  <si>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</si>
  <si>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</si>
  <si>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</si>
  <si>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</si>
  <si>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</si>
  <si>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</si>
  <si>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</si>
  <si>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</si>
  <si>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</si>
  <si>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</si>
  <si>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</si>
  <si>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</si>
  <si>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</si>
  <si>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</si>
  <si>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</si>
  <si>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</si>
  <si>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</si>
  <si>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</si>
  <si>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</si>
  <si>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</si>
  <si>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</si>
  <si>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</si>
  <si>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</si>
  <si>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</si>
  <si>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</si>
  <si>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</si>
  <si>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</si>
  <si>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</si>
  <si>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</si>
  <si>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</si>
  <si>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</si>
  <si>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</si>
  <si>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</si>
  <si>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</si>
  <si>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</si>
  <si>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</si>
  <si>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</si>
  <si>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</si>
  <si>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</si>
  <si>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</si>
  <si>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</si>
  <si>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</si>
  <si>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</si>
  <si>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</si>
  <si>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</si>
  <si>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</si>
  <si>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</si>
  <si>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</si>
  <si>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</si>
  <si>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</si>
  <si>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</si>
  <si>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</si>
  <si>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</si>
  <si>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</si>
  <si>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</si>
  <si>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</si>
  <si>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</si>
  <si>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</si>
  <si>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</si>
  <si>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</si>
  <si>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</si>
  <si>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</si>
  <si>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</si>
  <si>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</si>
  <si>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</si>
  <si>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</si>
  <si>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</si>
  <si>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</si>
  <si>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</si>
  <si>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</si>
  <si>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</si>
  <si>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</si>
  <si>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</si>
  <si>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</si>
  <si>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</si>
  <si>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</si>
  <si>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</si>
  <si>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</si>
  <si>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</si>
  <si>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</si>
  <si>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</si>
  <si>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</si>
  <si>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</si>
  <si>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</si>
  <si>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</si>
  <si>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</si>
  <si>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</si>
  <si>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</si>
  <si>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</si>
  <si>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</si>
  <si>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</si>
  <si>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</si>
  <si>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</si>
  <si>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</si>
  <si>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</si>
  <si>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</si>
  <si>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</si>
  <si>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</si>
  <si>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</si>
  <si>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</si>
  <si>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</si>
  <si>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</si>
  <si>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</si>
  <si>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</si>
  <si>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</si>
  <si>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</si>
  <si>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</si>
  <si>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</si>
  <si>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</si>
  <si>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</si>
  <si>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</si>
  <si>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</si>
  <si>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</si>
  <si>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</si>
  <si>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</si>
  <si>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</si>
  <si>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</si>
  <si>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</si>
  <si>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</si>
  <si>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</si>
  <si>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</si>
  <si>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</si>
  <si>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</si>
  <si>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</si>
  <si>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</si>
  <si>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</si>
  <si>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</si>
  <si>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</si>
  <si>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</si>
  <si>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</si>
  <si>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</si>
  <si>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</si>
  <si>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</si>
  <si>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</si>
  <si>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</si>
  <si>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</si>
  <si>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</si>
  <si>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</si>
  <si>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</si>
  <si>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</si>
  <si>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</si>
  <si>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</si>
  <si>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</si>
  <si>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</si>
  <si>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</si>
  <si>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</si>
  <si>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</si>
  <si>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</si>
  <si>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</si>
  <si>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</si>
  <si>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</si>
  <si>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</si>
  <si>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</si>
  <si>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</si>
  <si>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</si>
  <si>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</si>
  <si>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</si>
  <si>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</si>
  <si>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</si>
  <si>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</si>
  <si>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</si>
  <si>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</si>
  <si>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</si>
  <si>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</si>
  <si>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</si>
  <si>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</si>
  <si>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</si>
  <si>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</si>
  <si>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</si>
  <si>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</si>
  <si>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</si>
  <si>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</si>
  <si>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</si>
  <si>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</si>
  <si>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</si>
  <si>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</si>
  <si>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</si>
  <si>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</si>
  <si>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</si>
  <si>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</si>
  <si>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</si>
  <si>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</si>
  <si>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</si>
  <si>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</si>
  <si>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</si>
  <si>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</si>
  <si>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</si>
  <si>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</si>
  <si>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</si>
  <si>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</si>
  <si>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</si>
  <si>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</si>
  <si>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</si>
  <si>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</si>
  <si>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</si>
  <si>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</si>
  <si>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</si>
  <si>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</si>
  <si>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</si>
  <si>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</si>
  <si>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</si>
  <si>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</si>
  <si>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</si>
  <si>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</si>
  <si>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</si>
  <si>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</si>
  <si>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</si>
  <si>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</si>
  <si>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</si>
  <si>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</si>
  <si>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</si>
  <si>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</si>
  <si>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</si>
  <si>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</si>
  <si>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</si>
  <si>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</si>
  <si>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</si>
  <si>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</si>
  <si>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</si>
  <si>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</si>
  <si>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</si>
  <si>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</si>
  <si>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</si>
  <si>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</si>
  <si>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</si>
  <si>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</si>
  <si>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</si>
  <si>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</si>
  <si>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</si>
  <si>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</si>
  <si>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</si>
  <si>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</si>
  <si>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</si>
  <si>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</si>
  <si>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</si>
  <si>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</si>
  <si>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</si>
  <si>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</si>
  <si>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</si>
  <si>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</si>
  <si>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</si>
  <si>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</si>
  <si>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</si>
  <si>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</si>
  <si>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</si>
  <si>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</si>
  <si>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</si>
  <si>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</si>
  <si>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</si>
  <si>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</si>
  <si>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</si>
  <si>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</si>
  <si>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</si>
  <si>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</si>
  <si>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</si>
  <si>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</si>
  <si>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</si>
  <si>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</si>
  <si>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</si>
  <si>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</si>
  <si>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</si>
  <si>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</si>
  <si>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</si>
  <si>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</si>
  <si>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</si>
  <si>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</si>
  <si>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</si>
  <si>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</si>
  <si>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</si>
  <si>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</si>
  <si>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</si>
  <si>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</si>
  <si>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</si>
  <si>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</si>
  <si>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</si>
  <si>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</si>
  <si>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</si>
  <si>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</si>
  <si>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</si>
  <si>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</si>
  <si>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</si>
  <si>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</si>
  <si>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</si>
  <si>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</si>
  <si>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</si>
  <si>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</si>
  <si>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</si>
  <si>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</si>
  <si>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</si>
  <si>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</si>
  <si>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</si>
  <si>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</si>
  <si>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</si>
  <si>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</si>
  <si>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</si>
  <si>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</si>
  <si>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</si>
  <si>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</si>
  <si>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</si>
  <si>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</si>
  <si>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</si>
  <si>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</si>
  <si>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</si>
  <si>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</si>
  <si>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</si>
  <si>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</si>
  <si>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</si>
  <si>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</si>
  <si>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</si>
  <si>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</si>
  <si>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</si>
  <si>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</si>
  <si>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</si>
  <si>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</si>
  <si>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</si>
  <si>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</si>
  <si>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</si>
  <si>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</si>
  <si>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</si>
  <si>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</si>
  <si>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</si>
  <si>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</si>
  <si>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</si>
  <si>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</si>
  <si>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</si>
  <si>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</si>
  <si>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</si>
  <si>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</si>
  <si>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</si>
  <si>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</si>
  <si>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</si>
  <si>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</si>
  <si>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</si>
  <si>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</si>
  <si>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</si>
  <si>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</si>
  <si>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</si>
  <si>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</si>
  <si>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</si>
  <si>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</si>
  <si>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</si>
  <si>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</si>
  <si>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</si>
  <si>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</si>
  <si>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</si>
  <si>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</si>
  <si>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</si>
  <si>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</si>
  <si>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</si>
  <si>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</si>
  <si>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</si>
  <si>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</si>
  <si>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</si>
  <si>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</si>
  <si>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</si>
  <si>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</si>
  <si>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</si>
  <si>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</si>
  <si>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</si>
  <si>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</si>
  <si>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</si>
  <si>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</si>
  <si>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</si>
  <si>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</si>
  <si>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</si>
  <si>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</si>
  <si>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</si>
  <si>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</si>
  <si>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</si>
  <si>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</si>
  <si>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</si>
  <si>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</si>
  <si>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</si>
  <si>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</si>
  <si>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</si>
  <si>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</si>
  <si>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</si>
  <si>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</si>
  <si>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</si>
  <si>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</si>
  <si>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</si>
  <si>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</si>
  <si>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</si>
  <si>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</si>
  <si>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</si>
  <si>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</si>
  <si>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</si>
  <si>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</si>
  <si>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</si>
  <si>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</si>
  <si>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</si>
  <si>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</si>
  <si>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</si>
  <si>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</si>
  <si>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</si>
  <si>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</si>
  <si>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</si>
  <si>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</si>
  <si>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</si>
  <si>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</si>
  <si>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</si>
  <si>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</si>
  <si>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</si>
  <si>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</si>
  <si>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</si>
  <si>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</si>
  <si>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</si>
  <si>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</si>
  <si>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</si>
  <si>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</si>
  <si>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</si>
  <si>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</si>
  <si>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</si>
  <si>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</si>
  <si>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</si>
  <si>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</si>
  <si>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</si>
  <si>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</si>
  <si>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</si>
  <si>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</si>
  <si>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</si>
  <si>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</si>
  <si>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</si>
  <si>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</si>
  <si>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</si>
  <si>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</si>
  <si>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</si>
  <si>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</si>
  <si>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</si>
  <si>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</si>
  <si>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</si>
  <si>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</si>
  <si>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</si>
  <si>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</si>
  <si>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</si>
  <si>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</si>
  <si>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</si>
  <si>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</si>
  <si>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</si>
  <si>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</si>
  <si>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</si>
  <si>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</si>
  <si>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</si>
  <si>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</si>
  <si>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</si>
  <si>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</si>
  <si>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</si>
  <si>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</si>
  <si>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</si>
  <si>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</si>
  <si>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</si>
  <si>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</si>
  <si>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</si>
  <si>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</si>
  <si>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</si>
  <si>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</si>
  <si>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</si>
  <si>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</si>
  <si>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</si>
  <si>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</si>
  <si>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</si>
  <si>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</si>
  <si>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</si>
  <si>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</si>
  <si>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</si>
  <si>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</si>
  <si>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</si>
  <si>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</si>
  <si>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</si>
  <si>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</si>
  <si>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</si>
  <si>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</si>
  <si>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</si>
  <si>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</si>
  <si>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</si>
  <si>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</si>
  <si>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</si>
  <si>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</si>
  <si>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</si>
  <si>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</si>
  <si>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</si>
  <si>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</si>
  <si>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</si>
  <si>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</si>
  <si>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</si>
  <si>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</si>
  <si>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</si>
  <si>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</si>
  <si>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</si>
  <si>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</si>
  <si>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</si>
  <si>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</si>
  <si>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</si>
  <si>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</si>
  <si>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</si>
  <si>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</si>
  <si>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</si>
  <si>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</si>
  <si>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</si>
  <si>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</si>
  <si>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</si>
  <si>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</si>
  <si>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</si>
  <si>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</si>
  <si>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</si>
  <si>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</si>
  <si>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</si>
  <si>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</si>
  <si>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</si>
  <si>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</si>
  <si>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</si>
  <si>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</si>
  <si>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</si>
  <si>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</si>
  <si>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</si>
  <si>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</si>
  <si>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</si>
  <si>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</si>
  <si>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</si>
  <si>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</si>
  <si>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</si>
  <si>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</si>
  <si>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</si>
  <si>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</si>
  <si>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</si>
  <si>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</si>
  <si>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</si>
  <si>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</si>
  <si>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</si>
  <si>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</si>
  <si>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</si>
  <si>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</si>
  <si>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</si>
  <si>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</si>
  <si>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</si>
  <si>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</si>
  <si>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</si>
  <si>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</si>
  <si>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</si>
  <si>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</si>
  <si>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</si>
  <si>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</si>
  <si>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</si>
  <si>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</si>
  <si>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</si>
  <si>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</si>
  <si>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</si>
  <si>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</si>
  <si>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</si>
  <si>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</si>
  <si>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</si>
  <si>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</si>
  <si>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</si>
  <si>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</si>
  <si>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</si>
  <si>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</si>
  <si>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</si>
  <si>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</si>
  <si>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</si>
  <si>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</si>
  <si>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</si>
  <si>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</si>
  <si>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</si>
  <si>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</si>
  <si>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</si>
  <si>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</si>
  <si>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</si>
  <si>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</si>
  <si>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</si>
  <si>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</si>
  <si>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</si>
  <si>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</si>
  <si>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</si>
  <si>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</si>
  <si>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</si>
  <si>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</si>
  <si>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</si>
  <si>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</si>
  <si>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</si>
  <si>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</si>
  <si>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</si>
  <si>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</si>
  <si>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</si>
  <si>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</si>
  <si>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</si>
  <si>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</si>
  <si>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</si>
  <si>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</si>
  <si>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</si>
  <si>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</si>
  <si>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</si>
  <si>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</si>
  <si>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</si>
  <si>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</si>
  <si>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</si>
  <si>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</si>
  <si>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</si>
  <si>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</si>
  <si>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</si>
  <si>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</si>
  <si>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</si>
  <si>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</si>
  <si>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</si>
  <si>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</si>
  <si>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</si>
  <si>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</si>
  <si>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</si>
  <si>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</si>
  <si>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</si>
  <si>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</si>
  <si>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</si>
  <si>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</si>
  <si>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</si>
  <si>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</si>
  <si>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</si>
  <si>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</si>
  <si>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</si>
  <si>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</si>
  <si>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</si>
  <si>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</si>
  <si>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</si>
  <si>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</si>
  <si>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</si>
  <si>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</si>
  <si>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</si>
  <si>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</si>
  <si>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</si>
  <si>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</si>
  <si>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</si>
  <si>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</si>
  <si>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</si>
  <si>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</si>
  <si>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</si>
  <si>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</si>
  <si>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</si>
  <si>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</si>
  <si>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</si>
  <si>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</si>
  <si>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</si>
  <si>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</si>
  <si>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</si>
  <si>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</si>
  <si>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</si>
  <si>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</si>
  <si>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</si>
  <si>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</si>
  <si>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</si>
  <si>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</si>
  <si>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</si>
  <si>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</si>
  <si>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</si>
  <si>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</si>
  <si>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</si>
  <si>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</si>
  <si>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</si>
  <si>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</si>
  <si>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</si>
  <si>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</si>
  <si>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</si>
  <si>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</si>
  <si>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</si>
  <si>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</si>
  <si>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</si>
  <si>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</si>
  <si>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</si>
  <si>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</si>
  <si>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</si>
  <si>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</si>
  <si>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</si>
  <si>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</si>
  <si>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</si>
  <si>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</si>
  <si>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</si>
  <si>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</si>
  <si>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</si>
  <si>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</si>
  <si>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</si>
  <si>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</si>
  <si>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</si>
  <si>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</si>
  <si>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</si>
  <si>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</si>
  <si>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</si>
  <si>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</si>
  <si>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</si>
  <si>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</si>
  <si>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</si>
  <si>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</si>
  <si>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</si>
  <si>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</si>
  <si>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</si>
  <si>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</si>
  <si>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</si>
  <si>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</si>
  <si>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</si>
  <si>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</si>
  <si>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</si>
  <si>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</si>
  <si>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</si>
  <si>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</si>
  <si>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</si>
  <si>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</si>
  <si>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</si>
  <si>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</si>
  <si>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</si>
  <si>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</si>
  <si>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</si>
  <si>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</si>
  <si>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</si>
  <si>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</si>
  <si>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</si>
  <si>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</si>
  <si>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</si>
  <si>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</si>
  <si>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</si>
  <si>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</si>
  <si>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</si>
  <si>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</si>
  <si>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</si>
  <si>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</si>
  <si>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</si>
  <si>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</si>
  <si>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</si>
  <si>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</si>
  <si>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</si>
  <si>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</si>
  <si>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</si>
  <si>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</si>
  <si>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</si>
  <si>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</si>
  <si>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</si>
  <si>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</si>
  <si>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</si>
  <si>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</si>
  <si>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</si>
  <si>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</si>
  <si>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</si>
  <si>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</si>
  <si>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</si>
  <si>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</si>
  <si>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</si>
  <si>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</si>
  <si>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</si>
  <si>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</si>
  <si>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</si>
  <si>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</si>
  <si>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</si>
  <si>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</si>
  <si>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</si>
  <si>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</si>
  <si>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</si>
  <si>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</si>
  <si>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</si>
  <si>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</si>
  <si>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</si>
  <si>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</si>
  <si>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</si>
  <si>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</si>
  <si>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</si>
  <si>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</si>
  <si>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</si>
  <si>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</si>
  <si>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</si>
  <si>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</si>
  <si>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</si>
  <si>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</si>
  <si>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</si>
  <si>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</si>
  <si>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</si>
  <si>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</si>
  <si>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</si>
  <si>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</si>
  <si>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</si>
  <si>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</si>
  <si>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</si>
  <si>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</si>
  <si>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</si>
  <si>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</si>
  <si>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</si>
  <si>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</si>
  <si>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</si>
  <si>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</si>
  <si>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</si>
  <si>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</si>
  <si>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</si>
  <si>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</si>
  <si>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</si>
  <si>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</si>
  <si>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</si>
  <si>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</si>
  <si>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</si>
  <si>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</si>
  <si>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</si>
  <si>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</si>
  <si>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</si>
  <si>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</si>
  <si>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</si>
  <si>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</si>
  <si>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</si>
  <si>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</si>
  <si>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</si>
  <si>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</si>
  <si>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</si>
  <si>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</si>
  <si>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</si>
  <si>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</si>
  <si>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</si>
  <si>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</si>
  <si>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</si>
  <si>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</si>
  <si>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</si>
  <si>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</si>
  <si>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</si>
  <si>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</si>
  <si>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</si>
  <si>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</si>
  <si>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</si>
  <si>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</si>
  <si>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</si>
  <si>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</si>
  <si>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</si>
  <si>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</si>
  <si>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</si>
  <si>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</si>
  <si>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</si>
  <si>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</si>
  <si>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</si>
  <si>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</si>
  <si>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</si>
  <si>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</si>
  <si>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</si>
  <si>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</si>
  <si>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</si>
  <si>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</si>
  <si>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</si>
  <si>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</si>
  <si>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</si>
  <si>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</si>
  <si>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</si>
  <si>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</si>
  <si>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</si>
  <si>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</si>
  <si>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</si>
  <si>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</si>
  <si>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</si>
  <si>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</si>
  <si>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</si>
  <si>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</si>
  <si>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</si>
  <si>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</si>
  <si>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</si>
  <si>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</si>
  <si>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</si>
  <si>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</si>
  <si>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</si>
  <si>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</si>
  <si>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</si>
  <si>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</si>
  <si>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</si>
  <si>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</si>
  <si>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</si>
  <si>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</si>
  <si>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</si>
  <si>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</si>
  <si>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</si>
  <si>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</si>
  <si>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</si>
  <si>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</si>
  <si>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</si>
  <si>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</si>
  <si>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</si>
  <si>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</si>
  <si>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</si>
  <si>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</si>
  <si>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</si>
  <si>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</si>
  <si>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</si>
  <si>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</si>
  <si>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</si>
  <si>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</si>
  <si>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</si>
  <si>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</si>
  <si>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</si>
  <si>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</si>
  <si>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</si>
  <si>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</si>
  <si>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</si>
  <si>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</si>
  <si>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</si>
  <si>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</si>
  <si>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</si>
  <si>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</si>
  <si>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</si>
  <si>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</si>
  <si>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</si>
  <si>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</si>
  <si>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</si>
  <si>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</si>
  <si>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</si>
  <si>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</si>
  <si>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</si>
  <si>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</si>
  <si>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</si>
  <si>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</si>
  <si>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</si>
  <si>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</si>
  <si>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</si>
  <si>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</si>
  <si>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</si>
  <si>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</si>
  <si>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</si>
  <si>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</si>
  <si>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</si>
  <si>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</si>
  <si>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</si>
  <si>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</si>
  <si>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</si>
  <si>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</si>
  <si>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</si>
  <si>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</si>
  <si>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</si>
  <si>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</si>
  <si>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</si>
  <si>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</si>
  <si>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</si>
  <si>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</si>
  <si>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</si>
  <si>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</si>
  <si>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</si>
  <si>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</si>
  <si>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</si>
  <si>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</si>
  <si>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</si>
  <si>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</si>
  <si>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</si>
  <si>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</si>
  <si>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</si>
  <si>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</si>
  <si>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</si>
  <si>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</si>
  <si>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</si>
  <si>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</si>
  <si>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</si>
  <si>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</si>
  <si>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</si>
  <si>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</si>
  <si>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</si>
  <si>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</si>
  <si>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</si>
  <si>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</si>
  <si>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</si>
  <si>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</si>
  <si>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</si>
  <si>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</si>
  <si>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</si>
  <si>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</si>
  <si>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</si>
  <si>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</si>
  <si>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</si>
  <si>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</si>
  <si>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</si>
  <si>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</si>
  <si>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</si>
  <si>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</si>
  <si>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</si>
  <si>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</si>
  <si>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</si>
  <si>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</si>
  <si>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</si>
  <si>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</si>
  <si>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</si>
  <si>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</si>
  <si>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</si>
  <si>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</si>
  <si>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</si>
  <si>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</si>
  <si>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</si>
  <si>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</si>
  <si>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</si>
  <si>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</si>
  <si>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</si>
  <si>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</si>
  <si>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</si>
  <si>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</si>
  <si>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</si>
  <si>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</si>
  <si>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</si>
  <si>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</si>
  <si>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</si>
  <si>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</si>
  <si>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</si>
  <si>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</si>
  <si>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</si>
  <si>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</si>
  <si>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</si>
  <si>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</si>
  <si>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</si>
  <si>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</si>
  <si>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</si>
  <si>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</si>
  <si>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</si>
  <si>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</si>
  <si>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</si>
  <si>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</si>
  <si>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</si>
  <si>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</si>
  <si>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</si>
  <si>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</si>
  <si>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</si>
  <si>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</si>
  <si>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</si>
  <si>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</si>
  <si>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</si>
  <si>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</si>
  <si>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</si>
  <si>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</si>
  <si>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</si>
  <si>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</si>
  <si>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</si>
  <si>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</si>
  <si>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</si>
  <si>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</si>
  <si>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</si>
  <si>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</si>
  <si>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</si>
  <si>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</si>
  <si>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</si>
  <si>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</si>
  <si>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</si>
  <si>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</si>
  <si>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</si>
  <si>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</si>
  <si>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</si>
  <si>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</si>
  <si>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</si>
  <si>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</si>
  <si>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</si>
  <si>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</si>
  <si>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</si>
  <si>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</si>
  <si>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</si>
  <si>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</si>
  <si>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</si>
  <si>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</si>
  <si>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</si>
  <si>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</si>
  <si>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</si>
  <si>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</si>
  <si>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</si>
  <si>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</si>
  <si>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</si>
  <si>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</si>
  <si>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</si>
  <si>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</si>
  <si>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</si>
  <si>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</si>
  <si>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</si>
  <si>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</si>
  <si>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</si>
  <si>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</si>
  <si>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</si>
  <si>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</si>
  <si>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</si>
  <si>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</si>
  <si>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</si>
  <si>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</si>
  <si>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</si>
  <si>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</si>
  <si>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</si>
  <si>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</si>
  <si>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</si>
  <si>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</si>
  <si>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</si>
  <si>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</si>
  <si>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</si>
  <si>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</si>
  <si>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</si>
  <si>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</si>
  <si>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</si>
  <si>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</si>
  <si>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</si>
  <si>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</si>
  <si>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</si>
  <si>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</si>
  <si>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</si>
  <si>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</si>
  <si>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</si>
  <si>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</si>
  <si>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</si>
  <si>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</si>
  <si>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</si>
  <si>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</si>
  <si>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</si>
  <si>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</si>
  <si>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</si>
  <si>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</si>
  <si>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</si>
  <si>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</si>
  <si>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</si>
  <si>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</si>
  <si>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</si>
  <si>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</si>
  <si>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</si>
  <si>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</si>
  <si>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</si>
  <si>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</si>
  <si>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</si>
  <si>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</si>
  <si>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</si>
  <si>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</si>
  <si>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</si>
  <si>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</si>
  <si>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</si>
  <si>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</si>
  <si>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</si>
  <si>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</si>
  <si>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</si>
  <si>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</si>
  <si>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</si>
  <si>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</si>
  <si>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</si>
  <si>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</si>
  <si>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</si>
  <si>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</si>
  <si>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</si>
  <si>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</si>
  <si>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</si>
  <si>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</si>
  <si>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</si>
  <si>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</si>
  <si>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</si>
  <si>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</si>
  <si>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</si>
  <si>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</si>
  <si>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</si>
  <si>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</si>
  <si>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</si>
  <si>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</si>
  <si>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</si>
  <si>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</si>
  <si>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</si>
  <si>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</si>
  <si>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</si>
  <si>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</si>
  <si>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</si>
  <si>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</si>
  <si>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</si>
  <si>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</si>
  <si>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</si>
  <si>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</si>
  <si>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</si>
  <si>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</si>
  <si>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</si>
  <si>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</si>
  <si>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</si>
  <si>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</si>
  <si>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</si>
  <si>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</si>
  <si>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</si>
  <si>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</si>
  <si>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</si>
  <si>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</si>
  <si>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</si>
  <si>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</si>
  <si>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</si>
  <si>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</si>
  <si>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</si>
  <si>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</si>
  <si>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</si>
  <si>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</si>
  <si>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</si>
  <si>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</si>
  <si>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</si>
  <si>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</si>
  <si>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</si>
  <si>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</si>
  <si>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</si>
  <si>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</si>
  <si>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</si>
  <si>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</si>
  <si>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</si>
  <si>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</si>
  <si>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</si>
  <si>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</si>
  <si>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</si>
  <si>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</si>
  <si>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</si>
  <si>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</si>
  <si>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</si>
  <si>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</si>
  <si>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</si>
  <si>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</si>
  <si>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</si>
  <si>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</si>
  <si>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</si>
  <si>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</si>
  <si>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</si>
  <si>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</si>
  <si>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</si>
  <si>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</si>
  <si>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</si>
  <si>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</si>
  <si>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</si>
  <si>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</si>
  <si>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</si>
  <si>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</si>
  <si>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</si>
  <si>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</si>
  <si>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</si>
  <si>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</si>
  <si>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</si>
  <si>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</si>
  <si>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</si>
  <si>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</si>
  <si>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</si>
  <si>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</si>
  <si>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</si>
  <si>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</si>
  <si>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</si>
  <si>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</si>
  <si>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</si>
  <si>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</si>
  <si>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</si>
  <si>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</si>
  <si>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</si>
  <si>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</si>
  <si>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</si>
  <si>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</si>
  <si>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</si>
  <si>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</si>
  <si>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</si>
  <si>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</si>
  <si>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</si>
  <si>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</si>
  <si>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</si>
  <si>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</si>
  <si>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</si>
  <si>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</si>
  <si>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</si>
  <si>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</si>
  <si>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</si>
  <si>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</si>
  <si>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</si>
  <si>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</si>
  <si>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</si>
  <si>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</si>
  <si>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</si>
  <si>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</si>
  <si>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</si>
  <si>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</si>
  <si>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</si>
  <si>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</si>
  <si>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</si>
  <si>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</si>
  <si>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</si>
  <si>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</si>
  <si>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</si>
  <si>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</si>
  <si>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</si>
  <si>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</si>
  <si>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</si>
  <si>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</si>
  <si>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</si>
  <si>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</si>
  <si>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</si>
  <si>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</si>
  <si>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</si>
  <si>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</si>
  <si>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</si>
  <si>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</si>
  <si>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</si>
  <si>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</si>
  <si>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</si>
  <si>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</si>
  <si>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</si>
  <si>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</si>
  <si>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</si>
  <si>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</si>
  <si>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</si>
  <si>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</si>
  <si>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</si>
  <si>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</si>
  <si>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</si>
  <si>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</si>
  <si>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</si>
  <si>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</si>
  <si>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</si>
  <si>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</si>
  <si>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</si>
  <si>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</si>
  <si>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</si>
  <si>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</si>
  <si>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</si>
  <si>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</si>
  <si>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</si>
  <si>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</si>
  <si>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</si>
  <si>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</si>
  <si>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</si>
  <si>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</si>
  <si>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</si>
  <si>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</si>
  <si>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</si>
  <si>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</si>
  <si>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</si>
  <si>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</si>
  <si>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</si>
  <si>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</si>
  <si>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</si>
  <si>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</si>
  <si>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</si>
  <si>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</si>
  <si>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</si>
  <si>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</si>
  <si>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</si>
  <si>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</si>
  <si>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</si>
  <si>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</si>
  <si>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</si>
  <si>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</si>
  <si>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</si>
  <si>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</si>
  <si>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</si>
  <si>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</si>
  <si>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</si>
  <si>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</si>
  <si>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</si>
  <si>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</si>
  <si>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</si>
  <si>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</si>
  <si>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</si>
  <si>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</si>
  <si>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</si>
  <si>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</si>
  <si>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</si>
  <si>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</si>
  <si>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</si>
  <si>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</si>
  <si>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</si>
  <si>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</si>
  <si>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</si>
  <si>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</si>
  <si>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</si>
  <si>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</si>
  <si>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</si>
  <si>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</si>
  <si>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</si>
  <si>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</si>
  <si>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</si>
  <si>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</si>
  <si>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</si>
  <si>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</si>
  <si>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</si>
  <si>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</si>
  <si>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</si>
  <si>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</si>
  <si>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</si>
  <si>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</si>
  <si>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</si>
  <si>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</si>
  <si>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</si>
  <si>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</si>
  <si>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</si>
  <si>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</si>
  <si>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</si>
  <si>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</si>
  <si>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</si>
  <si>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</si>
  <si>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</si>
  <si>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</si>
  <si>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</si>
  <si>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</si>
  <si>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</si>
  <si>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</si>
  <si>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</si>
  <si>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</si>
  <si>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</si>
  <si>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</si>
  <si>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</si>
  <si>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</si>
  <si>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</si>
  <si>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</si>
  <si>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</si>
  <si>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</si>
  <si>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</si>
  <si>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</si>
  <si>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</si>
  <si>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</si>
  <si>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</si>
  <si>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</si>
  <si>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</si>
  <si>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</si>
  <si>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</si>
  <si>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</si>
  <si>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</si>
  <si>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</si>
  <si>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</si>
  <si>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</si>
  <si>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</si>
  <si>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</si>
  <si>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</si>
  <si>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</si>
  <si>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</si>
  <si>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</si>
  <si>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</si>
  <si>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</si>
  <si>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</si>
  <si>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</si>
  <si>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</si>
  <si>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</si>
  <si>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</si>
  <si>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</si>
  <si>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</si>
  <si>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</si>
  <si>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</si>
  <si>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</si>
  <si>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</si>
  <si>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</si>
  <si>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</si>
  <si>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</si>
  <si>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</si>
  <si>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</si>
  <si>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</si>
  <si>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</si>
  <si>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</si>
  <si>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</si>
  <si>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</si>
  <si>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</si>
  <si>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</si>
  <si>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</si>
  <si>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</si>
  <si>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</si>
  <si>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</si>
  <si>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</si>
  <si>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</si>
  <si>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</si>
  <si>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</si>
  <si>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</si>
  <si>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</si>
  <si>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</si>
  <si>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</si>
  <si>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</si>
  <si>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</si>
  <si>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</si>
  <si>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</si>
  <si>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</si>
  <si>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</si>
  <si>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</si>
  <si>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</si>
  <si>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</si>
  <si>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</si>
  <si>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</si>
  <si>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</si>
  <si>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</si>
  <si>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</si>
  <si>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</si>
  <si>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</si>
  <si>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</si>
  <si>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</si>
  <si>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</si>
  <si>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</si>
  <si>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</si>
  <si>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</si>
  <si>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</si>
  <si>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</si>
  <si>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</si>
  <si>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</si>
  <si>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</si>
  <si>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</si>
  <si>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</si>
  <si>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</si>
  <si>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</si>
  <si>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</si>
  <si>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</si>
  <si>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</si>
  <si>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</si>
  <si>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</si>
  <si>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</si>
  <si>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</si>
  <si>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</si>
  <si>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</si>
  <si>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</si>
  <si>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</si>
  <si>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</si>
  <si>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</si>
  <si>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</si>
  <si>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</si>
  <si>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</si>
  <si>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</si>
  <si>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</si>
  <si>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</si>
  <si>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</si>
  <si>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</si>
  <si>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</si>
  <si>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</si>
  <si>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</si>
  <si>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</si>
  <si>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</si>
  <si>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</si>
  <si>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</si>
  <si>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</si>
  <si>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</si>
  <si>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</si>
  <si>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</si>
  <si>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</si>
  <si>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</si>
  <si>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</si>
  <si>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</si>
  <si>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</si>
  <si>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</si>
  <si>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</si>
  <si>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</si>
  <si>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</si>
  <si>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</si>
  <si>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</si>
  <si>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</si>
  <si>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</si>
  <si>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</si>
  <si>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</si>
  <si>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</si>
  <si>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</si>
  <si>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</si>
  <si>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</si>
  <si>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</si>
  <si>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</si>
  <si>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</si>
  <si>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</si>
  <si>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</si>
  <si>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</si>
  <si>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</si>
  <si>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</si>
  <si>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</si>
  <si>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</si>
  <si>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</si>
  <si>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</si>
  <si>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</si>
  <si>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</si>
  <si>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</si>
  <si>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</si>
  <si>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</si>
  <si>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</si>
  <si>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</si>
  <si>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</si>
  <si>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</si>
  <si>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</si>
  <si>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</si>
  <si>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</si>
  <si>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</si>
  <si>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</si>
  <si>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</si>
  <si>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</si>
  <si>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</si>
  <si>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</si>
  <si>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</si>
  <si>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</si>
  <si>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</si>
  <si>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</si>
  <si>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</si>
  <si>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</si>
  <si>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</si>
  <si>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</si>
  <si>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</si>
  <si>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</si>
  <si>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</si>
  <si>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</si>
  <si>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</si>
  <si>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</si>
  <si>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</si>
  <si>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</si>
  <si>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</si>
  <si>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</si>
  <si>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</si>
  <si>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</si>
  <si>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</si>
  <si>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</si>
  <si>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</si>
  <si>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</si>
  <si>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</si>
  <si>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</si>
  <si>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</si>
  <si>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</si>
  <si>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</si>
  <si>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</si>
  <si>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</si>
  <si>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</si>
  <si>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</si>
  <si>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</si>
  <si>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</si>
  <si>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</si>
  <si>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</si>
  <si>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</si>
  <si>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</si>
  <si>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</si>
  <si>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</si>
  <si>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</si>
  <si>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</si>
  <si>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</si>
  <si>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</si>
  <si>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</si>
  <si>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</si>
  <si>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</si>
  <si>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</si>
  <si>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</si>
  <si>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</si>
  <si>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</si>
  <si>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</si>
  <si>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</si>
  <si>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</si>
  <si>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</si>
  <si>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</si>
  <si>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</si>
  <si>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</si>
  <si>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</si>
  <si>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</si>
  <si>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</si>
  <si>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</si>
  <si>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</si>
  <si>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</si>
  <si>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</si>
  <si>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</si>
  <si>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</si>
  <si>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</si>
  <si>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</si>
  <si>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</si>
  <si>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</si>
  <si>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</si>
  <si>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</si>
  <si>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</si>
  <si>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</si>
  <si>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</si>
  <si>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</si>
  <si>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</si>
  <si>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</si>
  <si>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</si>
  <si>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</si>
  <si>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</si>
  <si>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</si>
  <si>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</si>
  <si>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</si>
  <si>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</si>
  <si>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</si>
  <si>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</si>
  <si>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</si>
  <si>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</si>
  <si>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</si>
  <si>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</si>
  <si>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</si>
  <si>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</si>
  <si>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</si>
  <si>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</si>
  <si>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</si>
  <si>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</si>
  <si>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</si>
  <si>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</si>
  <si>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</si>
  <si>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</si>
  <si>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</si>
  <si>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</si>
  <si>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</si>
  <si>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</si>
  <si>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</si>
  <si>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</si>
  <si>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</si>
  <si>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</si>
  <si>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</si>
  <si>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</si>
  <si>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</si>
  <si>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</si>
  <si>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</si>
  <si>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</si>
  <si>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</si>
  <si>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</si>
  <si>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</si>
  <si>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</si>
  <si>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</si>
  <si>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</si>
  <si>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</si>
  <si>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</si>
  <si>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</si>
  <si>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</si>
  <si>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</si>
  <si>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</si>
  <si>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</si>
  <si>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</si>
  <si>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</si>
  <si>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</si>
  <si>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</si>
  <si>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</si>
  <si>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</si>
  <si>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</si>
  <si>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</si>
  <si>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</si>
  <si>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</si>
  <si>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</si>
  <si>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</si>
  <si>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</si>
  <si>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</si>
  <si>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</si>
  <si>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</si>
  <si>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</si>
  <si>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</si>
  <si>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</si>
  <si>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</si>
  <si>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</si>
  <si>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</si>
  <si>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</si>
  <si>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</si>
  <si>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</si>
  <si>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</si>
  <si>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</si>
  <si>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</si>
  <si>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</si>
  <si>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</si>
  <si>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</si>
  <si>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</si>
  <si>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</si>
  <si>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</si>
  <si>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</si>
  <si>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</si>
  <si>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</si>
  <si>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</si>
  <si>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</si>
  <si>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</si>
  <si>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</si>
  <si>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</si>
  <si>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</si>
  <si>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</si>
  <si>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</si>
  <si>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</si>
  <si>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</si>
  <si>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</si>
  <si>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</si>
  <si>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</si>
  <si>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</si>
  <si>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</si>
  <si>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</si>
  <si>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</si>
  <si>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</si>
  <si>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</si>
  <si>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</si>
  <si>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</si>
  <si>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</si>
  <si>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</si>
  <si>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</si>
  <si>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</si>
  <si>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</si>
  <si>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</si>
  <si>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</si>
  <si>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</si>
  <si>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</si>
  <si>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</si>
  <si>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</si>
  <si>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</si>
  <si>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</si>
  <si>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</si>
  <si>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</si>
  <si>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</si>
  <si>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</si>
  <si>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</si>
  <si>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</si>
  <si>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</si>
  <si>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</si>
  <si>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</si>
  <si>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</si>
  <si>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</si>
  <si>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</si>
  <si>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</si>
  <si>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</si>
  <si>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</si>
  <si>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</si>
  <si>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</si>
  <si>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</si>
  <si>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</si>
  <si>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</si>
  <si>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</si>
  <si>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</si>
  <si>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</si>
  <si>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</si>
  <si>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</si>
  <si>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</si>
  <si>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</si>
  <si>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</si>
  <si>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</si>
  <si>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</si>
  <si>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</si>
  <si>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</si>
  <si>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</si>
  <si>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</si>
  <si>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</si>
  <si>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</si>
  <si>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</si>
  <si>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</si>
  <si>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</si>
  <si>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</si>
  <si>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</si>
  <si>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</si>
  <si>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</si>
  <si>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</si>
  <si>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</si>
  <si>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</si>
  <si>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</si>
  <si>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</si>
  <si>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</si>
  <si>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</si>
  <si>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</si>
  <si>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</si>
  <si>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</si>
  <si>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</si>
  <si>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</si>
  <si>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</si>
  <si>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</si>
  <si>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</si>
  <si>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</si>
  <si>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</si>
  <si>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</si>
  <si>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</si>
  <si>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</si>
  <si>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</si>
  <si>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</si>
  <si>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</si>
  <si>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</si>
  <si>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</si>
  <si>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</si>
  <si>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</si>
  <si>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</si>
  <si>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</si>
  <si>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</si>
  <si>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</si>
  <si>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</si>
  <si>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</si>
  <si>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</si>
  <si>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</si>
  <si>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</si>
  <si>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</si>
  <si>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</si>
  <si>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</si>
  <si>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</si>
  <si>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</si>
  <si>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</si>
  <si>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</si>
  <si>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</si>
  <si>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</si>
  <si>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</si>
  <si>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</si>
  <si>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</si>
  <si>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</si>
  <si>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</si>
  <si>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</si>
  <si>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</si>
  <si>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</si>
  <si>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</si>
  <si>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</si>
  <si>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</si>
  <si>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</si>
  <si>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</si>
  <si>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</si>
  <si>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</si>
  <si>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</si>
  <si>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</si>
  <si>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</si>
  <si>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</si>
  <si>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</si>
  <si>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</si>
  <si>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</si>
  <si>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</si>
  <si>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</si>
  <si>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</si>
  <si>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</si>
  <si>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</si>
  <si>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</si>
  <si>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</si>
  <si>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</si>
  <si>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</si>
  <si>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</si>
  <si>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</si>
  <si>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</si>
  <si>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</si>
  <si>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</si>
  <si>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</si>
  <si>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</si>
  <si>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</si>
  <si>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</si>
  <si>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</si>
  <si>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</si>
  <si>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</si>
  <si>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</si>
  <si>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</si>
  <si>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</si>
  <si>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</si>
  <si>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</si>
  <si>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</si>
  <si>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</si>
  <si>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</si>
  <si>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</si>
  <si>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</si>
  <si>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</si>
  <si>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</si>
  <si>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</si>
  <si>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</si>
  <si>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</si>
  <si>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</si>
  <si>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</si>
  <si>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</si>
  <si>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</si>
  <si>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</si>
  <si>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</si>
  <si>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</si>
  <si>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</si>
  <si>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</si>
  <si>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</si>
  <si>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</si>
  <si>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</si>
  <si>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</si>
  <si>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</si>
  <si>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</si>
  <si>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</si>
  <si>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</si>
  <si>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</si>
  <si>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</si>
  <si>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</si>
  <si>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</si>
  <si>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</si>
  <si>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</si>
  <si>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</si>
  <si>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</si>
  <si>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</si>
  <si>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</si>
  <si>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</si>
  <si>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</si>
  <si>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</si>
  <si>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</si>
  <si>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</si>
  <si>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</si>
  <si>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</si>
  <si>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</si>
  <si>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</si>
  <si>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</si>
  <si>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</si>
  <si>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</si>
  <si>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</si>
  <si>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</si>
  <si>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</si>
  <si>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</si>
  <si>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</si>
  <si>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</si>
  <si>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</si>
  <si>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</si>
  <si>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</si>
  <si>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</si>
  <si>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</si>
  <si>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</si>
  <si>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</si>
  <si>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</si>
  <si>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</si>
  <si>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</si>
  <si>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</si>
  <si>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</si>
  <si>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</si>
  <si>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</si>
  <si>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</si>
  <si>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</si>
  <si>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</si>
  <si>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</si>
  <si>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</si>
  <si>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</si>
  <si>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</si>
  <si>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</si>
  <si>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</si>
  <si>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</si>
  <si>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</si>
  <si>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</si>
  <si>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</si>
  <si>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</si>
  <si>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</si>
  <si>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</si>
  <si>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</si>
  <si>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</si>
  <si>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</si>
  <si>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</si>
  <si>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</si>
  <si>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</si>
  <si>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</si>
  <si>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</si>
  <si>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</si>
  <si>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</si>
  <si>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</si>
  <si>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</si>
  <si>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</si>
  <si>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</si>
  <si>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</si>
  <si>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</si>
  <si>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</si>
  <si>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</si>
  <si>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</si>
  <si>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</si>
  <si>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</si>
  <si>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</si>
  <si>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</si>
  <si>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</si>
  <si>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</si>
  <si>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</si>
  <si>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</si>
  <si>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</si>
  <si>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</si>
  <si>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</si>
  <si>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</si>
  <si>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</si>
  <si>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</si>
  <si>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</si>
  <si>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</si>
  <si>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</si>
  <si>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</si>
  <si>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</si>
  <si>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</si>
  <si>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</si>
  <si>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</si>
  <si>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</si>
  <si>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</si>
  <si>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</si>
  <si>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</si>
  <si>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</si>
  <si>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</si>
  <si>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</si>
  <si>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</si>
  <si>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</si>
  <si>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</si>
  <si>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</si>
  <si>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</si>
  <si>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</si>
  <si>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</si>
  <si>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</si>
  <si>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</si>
  <si>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</si>
  <si>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</si>
  <si>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</si>
  <si>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</si>
  <si>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</si>
  <si>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</si>
  <si>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</si>
  <si>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</si>
  <si>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</si>
  <si>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</si>
  <si>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</si>
  <si>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</si>
  <si>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</si>
  <si>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</si>
  <si>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</si>
  <si>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</si>
  <si>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</si>
  <si>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</si>
  <si>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</si>
  <si>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</si>
  <si>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</si>
  <si>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</si>
  <si>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</si>
  <si>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</si>
  <si>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</si>
  <si>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</si>
  <si>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</si>
  <si>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</si>
  <si>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</si>
  <si>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</si>
  <si>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</si>
  <si>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</si>
  <si>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</si>
  <si>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</si>
  <si>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</si>
  <si>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</si>
  <si>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</si>
  <si>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</si>
  <si>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</si>
  <si>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</si>
  <si>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</si>
  <si>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</si>
  <si>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</si>
  <si>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</si>
  <si>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</si>
  <si>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</si>
  <si>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</si>
  <si>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</si>
  <si>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</si>
  <si>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</si>
  <si>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</si>
  <si>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</si>
  <si>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</si>
  <si>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</si>
  <si>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</si>
  <si>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</si>
  <si>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</si>
  <si>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</si>
  <si>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</si>
  <si>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</si>
  <si>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</si>
  <si>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</si>
  <si>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</si>
  <si>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</si>
  <si>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</si>
  <si>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</si>
  <si>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</si>
  <si>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</si>
  <si>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</si>
  <si>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</si>
  <si>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</si>
  <si>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</si>
  <si>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</si>
  <si>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</si>
  <si>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</si>
  <si>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</si>
  <si>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</si>
  <si>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</si>
  <si>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</si>
  <si>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</si>
  <si>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</si>
  <si>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</si>
  <si>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</si>
  <si>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</si>
  <si>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</si>
  <si>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</si>
  <si>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</si>
  <si>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</si>
  <si>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</si>
  <si>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</si>
  <si>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</si>
  <si>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</si>
  <si>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</si>
  <si>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</si>
  <si>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</si>
  <si>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Lynn Diffell</t>
  </si>
  <si>
    <t>Finance Manager</t>
  </si>
  <si>
    <t>ldiffell@ghblp.org</t>
  </si>
  <si>
    <t>616-607-1267</t>
  </si>
  <si>
    <t>Municipal Employees Retirement System</t>
  </si>
  <si>
    <t>Level Percent</t>
  </si>
  <si>
    <t>Yes</t>
  </si>
  <si>
    <t>Grand Haven Board of Light and Power</t>
  </si>
  <si>
    <t>Grand Haven BLP Retiree Medical Plan</t>
  </si>
  <si>
    <t>Level Dollar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</si>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</sst>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9"/>
  <sheetViews>
    <sheetView topLeftCell="A31" zoomScale="80" zoomScaleNormal="80" workbookViewId="0">
      <pane xSplit="3" topLeftCell="D1" activePane="topRight" state="frozenSplit"/>
      <selection activeCell="G26" sqref="G26"/>
      <selection pane="topRight" activeCell="F32" sqref="F32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6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20" t="s">
        <v>7480</v>
      </c>
      <c r="B2" s="220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4" t="s">
        <v>7302</v>
      </c>
      <c r="B3" s="224"/>
      <c r="C3" s="224"/>
      <c r="D3" s="224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8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7500</v>
      </c>
      <c r="D5" s="225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4" t="s">
        <v>10</v>
      </c>
      <c r="C6" s="110" t="s">
        <v>6077</v>
      </c>
      <c r="D6" s="226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Drain District</v>
      </c>
      <c r="D7" s="226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June</v>
      </c>
      <c r="D8" s="226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2025</v>
      </c>
      <c r="D9" s="227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7493</v>
      </c>
      <c r="D10" s="228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7494</v>
      </c>
      <c r="D11" s="226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7495</v>
      </c>
      <c r="D12" s="226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7496</v>
      </c>
      <c r="D13" s="229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29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7497</v>
      </c>
      <c r="D15" s="221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2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2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2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3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11" t="s">
        <v>7260</v>
      </c>
      <c r="C21" s="211"/>
      <c r="D21" s="115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30" t="s">
        <v>7482</v>
      </c>
      <c r="C22" s="231"/>
      <c r="D22" s="21" t="s">
        <v>2</v>
      </c>
      <c r="E22" s="90"/>
      <c r="F22" s="108" t="str">
        <f>IF(OR($C$7="County",$C$7="Township",$C$7="City",$C$7="Village"),"YES","NO")</f>
        <v>NO</v>
      </c>
      <c r="G22" s="108" t="str">
        <f t="shared" ref="G22:J22" si="0">IF(OR($C$7="County",$C$7="Township",$C$7="City",$C$7="Village"),"YES","NO")</f>
        <v>NO</v>
      </c>
      <c r="H22" s="108" t="str">
        <f t="shared" si="0"/>
        <v>NO</v>
      </c>
      <c r="I22" s="108" t="str">
        <f t="shared" si="0"/>
        <v>NO</v>
      </c>
      <c r="J22" s="109" t="str">
        <f t="shared" si="0"/>
        <v>NO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2" t="s">
        <v>7</v>
      </c>
      <c r="C23" s="233"/>
      <c r="D23" s="92" t="s">
        <v>7305</v>
      </c>
      <c r="E23" s="92" t="s">
        <v>7251</v>
      </c>
      <c r="F23" s="91" t="str">
        <f>IF(C15=0,"", C15)</f>
        <v>Municipal Employees Retirement System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18" t="s">
        <v>7261</v>
      </c>
      <c r="C24" s="219"/>
      <c r="D24" s="23"/>
      <c r="E24" s="24"/>
      <c r="F24" s="179"/>
      <c r="G24" s="179"/>
      <c r="H24" s="179"/>
      <c r="I24" s="179"/>
      <c r="J24" s="180"/>
      <c r="K24" s="41"/>
      <c r="L24" s="41"/>
    </row>
    <row r="25" spans="1:19" x14ac:dyDescent="0.25">
      <c r="A25" s="77">
        <v>4</v>
      </c>
      <c r="B25" s="212" t="s">
        <v>7235</v>
      </c>
      <c r="C25" s="213"/>
      <c r="D25" s="25" t="s">
        <v>3</v>
      </c>
      <c r="E25" s="22" t="s">
        <v>7252</v>
      </c>
      <c r="F25" s="181">
        <v>42789852</v>
      </c>
      <c r="G25" s="181"/>
      <c r="H25" s="181"/>
      <c r="I25" s="181"/>
      <c r="J25" s="182"/>
    </row>
    <row r="26" spans="1:19" x14ac:dyDescent="0.25">
      <c r="A26" s="75">
        <v>5</v>
      </c>
      <c r="B26" s="214" t="s">
        <v>11</v>
      </c>
      <c r="C26" s="215"/>
      <c r="D26" s="21" t="s">
        <v>3</v>
      </c>
      <c r="E26" s="20" t="s">
        <v>7252</v>
      </c>
      <c r="F26" s="183">
        <v>47537141</v>
      </c>
      <c r="G26" s="183"/>
      <c r="H26" s="183"/>
      <c r="I26" s="183"/>
      <c r="J26" s="184"/>
    </row>
    <row r="27" spans="1:19" x14ac:dyDescent="0.25">
      <c r="A27" s="77">
        <v>6</v>
      </c>
      <c r="B27" s="212" t="s">
        <v>4</v>
      </c>
      <c r="C27" s="213"/>
      <c r="D27" s="25" t="s">
        <v>2</v>
      </c>
      <c r="E27" s="22" t="s">
        <v>7252</v>
      </c>
      <c r="F27" s="185">
        <f>IFERROR(F25/F26,"")</f>
        <v>0.90013515957974843</v>
      </c>
      <c r="G27" s="185" t="str">
        <f>IFERROR(G25/G26,"")</f>
        <v/>
      </c>
      <c r="H27" s="185" t="str">
        <f>IFERROR(H25/H26,"")</f>
        <v/>
      </c>
      <c r="I27" s="185" t="str">
        <f>IFERROR(I25/I26,"")</f>
        <v/>
      </c>
      <c r="J27" s="186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14" t="s">
        <v>9</v>
      </c>
      <c r="C28" s="215"/>
      <c r="D28" s="21" t="s">
        <v>3</v>
      </c>
      <c r="E28" s="20" t="s">
        <v>7252</v>
      </c>
      <c r="F28" s="183">
        <v>669996</v>
      </c>
      <c r="G28" s="183"/>
      <c r="H28" s="183"/>
      <c r="I28" s="183"/>
      <c r="J28" s="187"/>
    </row>
    <row r="29" spans="1:19" x14ac:dyDescent="0.25">
      <c r="A29" s="77">
        <v>8</v>
      </c>
      <c r="B29" s="234" t="s">
        <v>1</v>
      </c>
      <c r="C29" s="235"/>
      <c r="D29" s="25" t="s">
        <v>3</v>
      </c>
      <c r="E29" s="22" t="s">
        <v>7252</v>
      </c>
      <c r="F29" s="181">
        <f>973902+948544+1226348+37556110</f>
        <v>40704904</v>
      </c>
      <c r="G29" s="181"/>
      <c r="H29" s="181"/>
      <c r="I29" s="181"/>
      <c r="J29" s="188"/>
      <c r="K29" s="2"/>
      <c r="L29" s="2"/>
      <c r="Q29" s="16"/>
      <c r="R29" s="16"/>
      <c r="S29" s="16"/>
    </row>
    <row r="30" spans="1:19" x14ac:dyDescent="0.25">
      <c r="A30" s="75">
        <v>9</v>
      </c>
      <c r="B30" s="236" t="s">
        <v>7236</v>
      </c>
      <c r="C30" s="237"/>
      <c r="D30" s="85" t="s">
        <v>2</v>
      </c>
      <c r="E30" s="86" t="s">
        <v>7252</v>
      </c>
      <c r="F30" s="189">
        <f>IFERROR(SUM($F$28:$J$28)/F29,"")</f>
        <v>1.6459834913257625E-2</v>
      </c>
      <c r="G30" s="189" t="str">
        <f>IFERROR(SUM($F$28:$J$28)/G29,"")</f>
        <v/>
      </c>
      <c r="H30" s="189" t="str">
        <f>IFERROR(SUM($F$28:$J$28)/H29,"")</f>
        <v/>
      </c>
      <c r="I30" s="189" t="str">
        <f>IFERROR(SUM($F$28:$J$28)/I29,"")</f>
        <v/>
      </c>
      <c r="J30" s="190" t="str">
        <f>IFERROR(SUM($F$28:$J$28)/J29,"")</f>
        <v/>
      </c>
    </row>
    <row r="31" spans="1:19" x14ac:dyDescent="0.25">
      <c r="A31" s="82">
        <v>10</v>
      </c>
      <c r="B31" s="218" t="s">
        <v>7264</v>
      </c>
      <c r="C31" s="219"/>
      <c r="D31" s="27"/>
      <c r="E31" s="27"/>
      <c r="F31" s="179"/>
      <c r="G31" s="179"/>
      <c r="H31" s="179"/>
      <c r="I31" s="179"/>
      <c r="J31" s="180"/>
    </row>
    <row r="32" spans="1:19" ht="31.5" x14ac:dyDescent="0.25">
      <c r="A32" s="75">
        <v>11</v>
      </c>
      <c r="B32" s="214" t="s">
        <v>7239</v>
      </c>
      <c r="C32" s="215"/>
      <c r="D32" s="85" t="s">
        <v>7478</v>
      </c>
      <c r="E32" s="28" t="s">
        <v>7292</v>
      </c>
      <c r="F32" s="191">
        <v>15</v>
      </c>
      <c r="G32" s="192"/>
      <c r="H32" s="192"/>
      <c r="I32" s="192"/>
      <c r="J32" s="193"/>
    </row>
    <row r="33" spans="1:17" ht="31.5" x14ac:dyDescent="0.25">
      <c r="A33" s="77">
        <v>12</v>
      </c>
      <c r="B33" s="212" t="s">
        <v>7309</v>
      </c>
      <c r="C33" s="213"/>
      <c r="D33" s="120" t="s">
        <v>7478</v>
      </c>
      <c r="E33" s="29" t="s">
        <v>7292</v>
      </c>
      <c r="F33" s="194">
        <v>10</v>
      </c>
      <c r="G33" s="195"/>
      <c r="H33" s="195"/>
      <c r="I33" s="195"/>
      <c r="J33" s="196"/>
    </row>
    <row r="34" spans="1:17" ht="31.5" x14ac:dyDescent="0.25">
      <c r="A34" s="75">
        <v>13</v>
      </c>
      <c r="B34" s="214" t="s">
        <v>7265</v>
      </c>
      <c r="C34" s="215"/>
      <c r="D34" s="85" t="s">
        <v>7478</v>
      </c>
      <c r="E34" s="28" t="s">
        <v>7293</v>
      </c>
      <c r="F34" s="191">
        <v>76</v>
      </c>
      <c r="G34" s="192"/>
      <c r="H34" s="192"/>
      <c r="I34" s="192"/>
      <c r="J34" s="193"/>
    </row>
    <row r="35" spans="1:17" x14ac:dyDescent="0.25">
      <c r="A35" s="82">
        <v>14</v>
      </c>
      <c r="B35" s="218" t="s">
        <v>7262</v>
      </c>
      <c r="C35" s="219"/>
      <c r="D35" s="27"/>
      <c r="E35" s="27"/>
      <c r="F35" s="179"/>
      <c r="G35" s="179"/>
      <c r="H35" s="179"/>
      <c r="I35" s="179"/>
      <c r="J35" s="180"/>
    </row>
    <row r="36" spans="1:17" ht="31.5" x14ac:dyDescent="0.25">
      <c r="A36" s="75">
        <v>15</v>
      </c>
      <c r="B36" s="214" t="s">
        <v>7310</v>
      </c>
      <c r="C36" s="215"/>
      <c r="D36" s="85" t="s">
        <v>7479</v>
      </c>
      <c r="E36" s="87" t="s">
        <v>7294</v>
      </c>
      <c r="F36" s="197">
        <v>7.7200000000000005E-2</v>
      </c>
      <c r="G36" s="197"/>
      <c r="H36" s="197"/>
      <c r="I36" s="197"/>
      <c r="J36" s="198"/>
    </row>
    <row r="37" spans="1:17" s="15" customFormat="1" ht="31.5" x14ac:dyDescent="0.25">
      <c r="A37" s="77">
        <v>16</v>
      </c>
      <c r="B37" s="212" t="s">
        <v>7311</v>
      </c>
      <c r="C37" s="213"/>
      <c r="D37" s="121" t="s">
        <v>7479</v>
      </c>
      <c r="E37" s="58" t="s">
        <v>7294</v>
      </c>
      <c r="F37" s="199">
        <v>6.9099999999999995E-2</v>
      </c>
      <c r="G37" s="199"/>
      <c r="H37" s="199"/>
      <c r="I37" s="199"/>
      <c r="J37" s="200"/>
      <c r="K37" s="41"/>
      <c r="L37" s="41"/>
    </row>
    <row r="38" spans="1:17" ht="31.5" x14ac:dyDescent="0.25">
      <c r="A38" s="75">
        <v>17</v>
      </c>
      <c r="B38" s="214" t="s">
        <v>7312</v>
      </c>
      <c r="C38" s="215"/>
      <c r="D38" s="85" t="s">
        <v>7479</v>
      </c>
      <c r="E38" s="87" t="s">
        <v>7294</v>
      </c>
      <c r="F38" s="197">
        <v>6.6199999999999995E-2</v>
      </c>
      <c r="G38" s="197"/>
      <c r="H38" s="197"/>
      <c r="I38" s="197"/>
      <c r="J38" s="198"/>
    </row>
    <row r="39" spans="1:17" x14ac:dyDescent="0.25">
      <c r="A39" s="82">
        <v>18</v>
      </c>
      <c r="B39" s="218" t="s">
        <v>7263</v>
      </c>
      <c r="C39" s="219"/>
      <c r="D39" s="23"/>
      <c r="E39" s="24"/>
      <c r="F39" s="179"/>
      <c r="G39" s="179"/>
      <c r="H39" s="179"/>
      <c r="I39" s="179"/>
      <c r="J39" s="180"/>
    </row>
    <row r="40" spans="1:17" ht="31.5" x14ac:dyDescent="0.25">
      <c r="A40" s="75">
        <v>19</v>
      </c>
      <c r="B40" s="214" t="s">
        <v>7240</v>
      </c>
      <c r="C40" s="215"/>
      <c r="D40" s="85" t="s">
        <v>7478</v>
      </c>
      <c r="E40" s="28" t="s">
        <v>7295</v>
      </c>
      <c r="F40" s="201">
        <v>6.93E-2</v>
      </c>
      <c r="G40" s="202"/>
      <c r="H40" s="202"/>
      <c r="I40" s="202"/>
      <c r="J40" s="203"/>
    </row>
    <row r="41" spans="1:17" ht="31.5" x14ac:dyDescent="0.25">
      <c r="A41" s="77">
        <v>20</v>
      </c>
      <c r="B41" s="212" t="s">
        <v>7277</v>
      </c>
      <c r="C41" s="213"/>
      <c r="D41" s="120" t="s">
        <v>7478</v>
      </c>
      <c r="E41" s="29" t="s">
        <v>7296</v>
      </c>
      <c r="F41" s="204" t="s">
        <v>7498</v>
      </c>
      <c r="G41" s="204"/>
      <c r="H41" s="204"/>
      <c r="I41" s="204"/>
      <c r="J41" s="205"/>
      <c r="K41" s="42"/>
    </row>
    <row r="42" spans="1:17" s="15" customFormat="1" ht="31.5" x14ac:dyDescent="0.25">
      <c r="A42" s="75">
        <v>21</v>
      </c>
      <c r="B42" s="214" t="s">
        <v>7278</v>
      </c>
      <c r="C42" s="215"/>
      <c r="D42" s="85" t="s">
        <v>7478</v>
      </c>
      <c r="E42" s="28" t="s">
        <v>7296</v>
      </c>
      <c r="F42" s="206" t="s">
        <v>7503</v>
      </c>
      <c r="G42" s="206"/>
      <c r="H42" s="206"/>
      <c r="I42" s="206"/>
      <c r="J42" s="207"/>
      <c r="K42" s="41"/>
      <c r="L42" s="41"/>
    </row>
    <row r="43" spans="1:17" s="15" customFormat="1" ht="31.5" x14ac:dyDescent="0.25">
      <c r="A43" s="77">
        <v>22</v>
      </c>
      <c r="B43" s="212" t="s">
        <v>7289</v>
      </c>
      <c r="C43" s="213"/>
      <c r="D43" s="120" t="s">
        <v>7478</v>
      </c>
      <c r="E43" s="29" t="s">
        <v>7297</v>
      </c>
      <c r="F43" s="195" t="s">
        <v>7499</v>
      </c>
      <c r="G43" s="195"/>
      <c r="H43" s="195"/>
      <c r="I43" s="195"/>
      <c r="J43" s="196"/>
      <c r="K43" s="41"/>
      <c r="L43" s="41"/>
    </row>
    <row r="44" spans="1:17" s="15" customFormat="1" x14ac:dyDescent="0.25">
      <c r="A44" s="82">
        <v>23</v>
      </c>
      <c r="B44" s="122" t="s">
        <v>7272</v>
      </c>
      <c r="C44" s="123"/>
      <c r="D44" s="23"/>
      <c r="E44" s="24"/>
      <c r="F44" s="208"/>
      <c r="G44" s="208"/>
      <c r="H44" s="208"/>
      <c r="I44" s="208"/>
      <c r="J44" s="209"/>
    </row>
    <row r="45" spans="1:17" ht="31.5" x14ac:dyDescent="0.25">
      <c r="A45" s="77">
        <v>24</v>
      </c>
      <c r="B45" s="124" t="s">
        <v>7306</v>
      </c>
      <c r="C45" s="125"/>
      <c r="D45" s="120" t="s">
        <v>7478</v>
      </c>
      <c r="E45" s="22" t="s">
        <v>7276</v>
      </c>
      <c r="F45" s="181">
        <v>44230672</v>
      </c>
      <c r="G45" s="181"/>
      <c r="H45" s="181"/>
      <c r="I45" s="181"/>
      <c r="J45" s="182"/>
      <c r="K45" s="2"/>
      <c r="L45" s="2"/>
    </row>
    <row r="46" spans="1:17" ht="31.5" x14ac:dyDescent="0.25">
      <c r="A46" s="75">
        <v>25</v>
      </c>
      <c r="B46" s="126" t="s">
        <v>7307</v>
      </c>
      <c r="C46" s="127"/>
      <c r="D46" s="85" t="s">
        <v>7478</v>
      </c>
      <c r="E46" s="20" t="s">
        <v>7276</v>
      </c>
      <c r="F46" s="183">
        <v>48829458</v>
      </c>
      <c r="G46" s="183"/>
      <c r="H46" s="183"/>
      <c r="I46" s="183"/>
      <c r="J46" s="184"/>
      <c r="K46" s="2"/>
      <c r="L46" s="2"/>
    </row>
    <row r="47" spans="1:17" x14ac:dyDescent="0.25">
      <c r="A47" s="77">
        <v>26</v>
      </c>
      <c r="B47" s="212" t="s">
        <v>7275</v>
      </c>
      <c r="C47" s="213"/>
      <c r="D47" s="121" t="s">
        <v>2</v>
      </c>
      <c r="E47" s="22" t="s">
        <v>7276</v>
      </c>
      <c r="F47" s="185">
        <f>IFERROR(F45/F46,"")</f>
        <v>0.90581943383438746</v>
      </c>
      <c r="G47" s="185" t="str">
        <f>IFERROR(G45/G46,"")</f>
        <v/>
      </c>
      <c r="H47" s="185" t="str">
        <f>IFERROR(H45/H46,"")</f>
        <v/>
      </c>
      <c r="I47" s="185" t="str">
        <f>IFERROR(I45/I46,"")</f>
        <v/>
      </c>
      <c r="J47" s="186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6" t="s">
        <v>7299</v>
      </c>
      <c r="C48" s="127"/>
      <c r="D48" s="85" t="s">
        <v>7478</v>
      </c>
      <c r="E48" s="20" t="s">
        <v>7276</v>
      </c>
      <c r="F48" s="183">
        <v>601476</v>
      </c>
      <c r="G48" s="183"/>
      <c r="H48" s="183"/>
      <c r="I48" s="183"/>
      <c r="J48" s="184"/>
      <c r="K48" s="2"/>
      <c r="L48" s="2"/>
    </row>
    <row r="49" spans="1:17" x14ac:dyDescent="0.25">
      <c r="A49" s="77">
        <v>28</v>
      </c>
      <c r="B49" s="124" t="s">
        <v>7236</v>
      </c>
      <c r="C49" s="125"/>
      <c r="D49" s="121" t="s">
        <v>2</v>
      </c>
      <c r="E49" s="22" t="s">
        <v>7276</v>
      </c>
      <c r="F49" s="185">
        <f>IFERROR(SUM($F$48:$J$48)/F29,"")</f>
        <v>1.4776499657142049E-2</v>
      </c>
      <c r="G49" s="185" t="str">
        <f t="shared" ref="G49:J49" si="1">IFERROR(SUM($F$48:$J$48)/G29,"")</f>
        <v/>
      </c>
      <c r="H49" s="185" t="str">
        <f t="shared" si="1"/>
        <v/>
      </c>
      <c r="I49" s="185" t="str">
        <f t="shared" si="1"/>
        <v/>
      </c>
      <c r="J49" s="210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16" t="s">
        <v>7298</v>
      </c>
      <c r="C50" s="217"/>
      <c r="D50" s="27"/>
      <c r="E50" s="26"/>
      <c r="F50" s="179"/>
      <c r="G50" s="179"/>
      <c r="H50" s="179"/>
      <c r="I50" s="179"/>
      <c r="J50" s="180"/>
    </row>
    <row r="51" spans="1:17" ht="57" customHeight="1" x14ac:dyDescent="0.25">
      <c r="A51" s="88">
        <v>30</v>
      </c>
      <c r="B51" s="212" t="s">
        <v>7234</v>
      </c>
      <c r="C51" s="213"/>
      <c r="D51" s="117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18" t="s">
        <v>7314</v>
      </c>
      <c r="C53" s="219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30" t="s">
        <v>7483</v>
      </c>
      <c r="C54" s="231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38" t="s">
        <v>7484</v>
      </c>
      <c r="C55" s="239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38" t="s">
        <v>7485</v>
      </c>
      <c r="C56" s="239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30" t="s">
        <v>7486</v>
      </c>
      <c r="C57" s="231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40" t="s">
        <v>7487</v>
      </c>
      <c r="B59" s="241"/>
      <c r="C59" s="241"/>
      <c r="D59" s="241"/>
      <c r="E59" s="241"/>
      <c r="F59" s="242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</mergeCells>
  <conditionalFormatting sqref="F51:J56">
    <cfRule type="cellIs" dxfId="1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 xr:uid="{00000000-0002-0000-0000-000000000000}">
      <formula1>0</formula1>
      <formula2>99999999999999900000</formula2>
    </dataValidation>
    <dataValidation type="decimal" allowBlank="1" showInputMessage="1" showErrorMessage="1" error="Please enter a number_x000a_" sqref="F26:J26 F46:J46" xr:uid="{00000000-0002-0000-0000-000001000000}">
      <formula1>0</formula1>
      <formula2>999999999999999000</formula2>
    </dataValidation>
    <dataValidation type="whole" showInputMessage="1" showErrorMessage="1" error="Please enter a number_x000a_" sqref="F31:J31 F35:J35" xr:uid="{00000000-0002-0000-0000-000002000000}">
      <formula1>0</formula1>
      <formula2>9999999999</formula2>
    </dataValidation>
    <dataValidation type="textLength" allowBlank="1" showInputMessage="1" showErrorMessage="1" error="Please enter a six digit municode with no dashes. (Example 010000)" sqref="C6" xr:uid="{00000000-0002-0000-0000-000004000000}">
      <formula1>6</formula1>
      <formula2>6</formula2>
    </dataValidation>
    <dataValidation type="whole" allowBlank="1" showInputMessage="1" showErrorMessage="1" error="Please enter a number" sqref="F32:J34" xr:uid="{00000000-0002-0000-0000-000006000000}">
      <formula1>0</formula1>
      <formula2>99999999999</formula2>
    </dataValidation>
    <dataValidation type="decimal" allowBlank="1" showInputMessage="1" showErrorMessage="1" error="Please enter a number_x000a_" sqref="F40:J40 F36:J38" xr:uid="{00000000-0002-0000-0000-000008000000}">
      <formula1>-500</formula1>
      <formula2>500</formula2>
    </dataValidation>
    <dataValidation type="list" allowBlank="1" showInputMessage="1" showErrorMessage="1" sqref="F42:J42" xr:uid="{3DC43075-82E6-44CB-92C5-E0C9B47097B6}">
      <formula1>"0,1,2,3,4,5,6,7,8,9,10,11,12,13,14,15,16,17,18,19,20,21,22,23,24,25,26,27,28,29,30,31-50, 51+"</formula1>
    </dataValidation>
    <dataValidation type="list" allowBlank="1" showInputMessage="1" showErrorMessage="1" sqref="F41:J41" xr:uid="{97364F82-B61F-48F9-82BB-690C503FB49E}">
      <formula1>"Level Dollar, Level Percent, Other"</formula1>
    </dataValidation>
    <dataValidation type="list" allowBlank="1" showInputMessage="1" showErrorMessage="1" sqref="F43:J43" xr:uid="{A45709C9-2894-4728-B3D6-A92E1390D64D}">
      <formula1>"Yes, No"</formula1>
    </dataValidation>
    <dataValidation type="textLength" operator="equal" allowBlank="1" showInputMessage="1" error="Please enter date in format YYYY" sqref="C9" xr:uid="{CFAFCD79-CDD9-4241-A37C-3BBFFCED02CB}">
      <formula1>4</formula1>
    </dataValidation>
    <dataValidation allowBlank="1" showErrorMessage="1" sqref="C8" xr:uid="{AC786DE5-807B-46C4-98C9-1D1372085319}"/>
  </dataValidations>
  <hyperlinks>
    <hyperlink ref="B6" r:id="rId1" xr:uid="{00000000-0004-0000-0000-000000000000}"/>
    <hyperlink ref="D10:D13" r:id="rId2" display="For questions, please email LocalRetirementReporting@michigan.gov. Return this original Excel file. Do not submit a scanned image or PDF." xr:uid="{32E5A12F-5741-4473-A095-4FC1F45CD43C}"/>
    <hyperlink ref="D5:D9" r:id="rId3" display="Instructions/Questions: For a list of detailed instructions on how to complete and submit this form, visit michigan.gov/LocalRetirementReporting. " xr:uid="{5CA3B762-2584-4665-8ABE-D012D30C37C4}"/>
  </hyperlinks>
  <pageMargins left="0.25" right="0.25" top="0.25" bottom="0.25" header="0.3" footer="0.3"/>
  <pageSetup scale="47" orientation="landscape" r:id="rId4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66"/>
  <sheetViews>
    <sheetView tabSelected="1" zoomScale="90" zoomScaleNormal="90" workbookViewId="0">
      <pane xSplit="3" topLeftCell="D1" activePane="topRight" state="frozenSplit"/>
      <selection activeCell="F34" sqref="F34"/>
      <selection pane="topRight" activeCell="G25" sqref="G25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20" t="s">
        <v>0</v>
      </c>
      <c r="B1" s="220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20" t="s">
        <v>7480</v>
      </c>
      <c r="B2" s="220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43" t="s">
        <v>7303</v>
      </c>
      <c r="B3" s="243"/>
      <c r="C3" s="243"/>
      <c r="D3" s="243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Grand Haven Board of Light and Power</v>
      </c>
      <c r="D5" s="251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4" t="s">
        <v>10</v>
      </c>
      <c r="C6" s="81" t="str">
        <f>IF('Pension Report'!C6=0,"", 'Pension Report'!C6)</f>
        <v>707006</v>
      </c>
      <c r="D6" s="252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69" t="str">
        <f>IFERROR(VLOOKUP(C6,'Unit Type'!B2:C7179,2,FALSE),"")</f>
        <v>Drain District</v>
      </c>
      <c r="D7" s="252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3" t="str">
        <f>IFERROR(VLOOKUP(C6,'Unit Type'!B2:E7179,4,FALSE),"")</f>
        <v>June</v>
      </c>
      <c r="D8" s="252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2025</v>
      </c>
      <c r="D9" s="252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Lynn Diffell</v>
      </c>
      <c r="D10" s="252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Finance Manager</v>
      </c>
      <c r="D11" s="252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ldiffell@ghblp.org</v>
      </c>
      <c r="D12" s="252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tr">
        <f>+'Pension Report'!C13</f>
        <v>616-607-1267</v>
      </c>
      <c r="D13" s="253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">
      <c r="A14" s="16"/>
      <c r="B14" s="5"/>
      <c r="C14" s="46"/>
      <c r="D14" s="129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0" t="s">
        <v>7224</v>
      </c>
      <c r="C15" s="106" t="s">
        <v>7501</v>
      </c>
      <c r="D15" s="255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1" t="s">
        <v>7225</v>
      </c>
      <c r="C16" s="107"/>
      <c r="D16" s="256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1" t="s">
        <v>7226</v>
      </c>
      <c r="C17" s="4"/>
      <c r="D17" s="256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1" t="s">
        <v>7227</v>
      </c>
      <c r="C18" s="4"/>
      <c r="D18" s="256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2" t="s">
        <v>7228</v>
      </c>
      <c r="C19" s="14"/>
      <c r="D19" s="257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64" t="s">
        <v>7260</v>
      </c>
      <c r="C21" s="265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14" t="s">
        <v>7482</v>
      </c>
      <c r="C22" s="215"/>
      <c r="D22" s="21" t="s">
        <v>2</v>
      </c>
      <c r="E22" s="60"/>
      <c r="F22" s="61" t="str">
        <f>IF(OR($C$7="County",$C$7="Township",$C$7="City",$C$7="Village"),"YES","NO")</f>
        <v>NO</v>
      </c>
      <c r="G22" s="61" t="str">
        <f t="shared" ref="G22:J22" si="0">IF(OR($C$7="County",$C$7="Township",$C$7="City",$C$7="Village"),"YES","NO")</f>
        <v>NO</v>
      </c>
      <c r="H22" s="61" t="str">
        <f t="shared" si="0"/>
        <v>NO</v>
      </c>
      <c r="I22" s="61" t="str">
        <f t="shared" si="0"/>
        <v>NO</v>
      </c>
      <c r="J22" s="76" t="str">
        <f t="shared" si="0"/>
        <v>NO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12" t="s">
        <v>8</v>
      </c>
      <c r="C23" s="213"/>
      <c r="D23" s="92" t="s">
        <v>7305</v>
      </c>
      <c r="E23" s="92" t="s">
        <v>7251</v>
      </c>
      <c r="F23" s="91" t="str">
        <f>IF(C15=0,"", C15)</f>
        <v>Grand Haven BLP Retiree Medical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18" t="s">
        <v>7261</v>
      </c>
      <c r="C24" s="219"/>
      <c r="D24" s="24"/>
      <c r="E24" s="24"/>
      <c r="F24" s="145"/>
      <c r="G24" s="145"/>
      <c r="H24" s="145"/>
      <c r="I24" s="145"/>
      <c r="J24" s="146"/>
    </row>
    <row r="25" spans="1:19" x14ac:dyDescent="0.25">
      <c r="A25" s="77">
        <v>4</v>
      </c>
      <c r="B25" s="212" t="s">
        <v>7300</v>
      </c>
      <c r="C25" s="213"/>
      <c r="D25" s="22" t="s">
        <v>3</v>
      </c>
      <c r="E25" s="22" t="s">
        <v>7253</v>
      </c>
      <c r="F25" s="147">
        <v>765263.22</v>
      </c>
      <c r="G25" s="147"/>
      <c r="H25" s="147"/>
      <c r="I25" s="147"/>
      <c r="J25" s="148"/>
    </row>
    <row r="26" spans="1:19" x14ac:dyDescent="0.25">
      <c r="A26" s="75">
        <v>5</v>
      </c>
      <c r="B26" s="214" t="s">
        <v>7301</v>
      </c>
      <c r="C26" s="215"/>
      <c r="D26" s="20" t="s">
        <v>3</v>
      </c>
      <c r="E26" s="20" t="s">
        <v>7253</v>
      </c>
      <c r="F26" s="149">
        <v>1409676</v>
      </c>
      <c r="G26" s="149"/>
      <c r="H26" s="149"/>
      <c r="I26" s="149"/>
      <c r="J26" s="150"/>
    </row>
    <row r="27" spans="1:19" x14ac:dyDescent="0.25">
      <c r="A27" s="77">
        <v>6</v>
      </c>
      <c r="B27" s="212" t="s">
        <v>4</v>
      </c>
      <c r="C27" s="213"/>
      <c r="D27" s="25" t="s">
        <v>2</v>
      </c>
      <c r="E27" s="22" t="s">
        <v>7253</v>
      </c>
      <c r="F27" s="151">
        <f>IFERROR(F25/F26,"")</f>
        <v>0.54286461569892652</v>
      </c>
      <c r="G27" s="151" t="str">
        <f>IFERROR(G25/G26,"")</f>
        <v/>
      </c>
      <c r="H27" s="151" t="str">
        <f>IFERROR(H25/H26,"")</f>
        <v/>
      </c>
      <c r="I27" s="151" t="str">
        <f>IFERROR(I25/I26,"")</f>
        <v/>
      </c>
      <c r="J27" s="152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14" t="s">
        <v>7304</v>
      </c>
      <c r="C28" s="215"/>
      <c r="D28" s="20" t="s">
        <v>3</v>
      </c>
      <c r="E28" s="20" t="s">
        <v>7253</v>
      </c>
      <c r="F28" s="149">
        <v>155952</v>
      </c>
      <c r="G28" s="149"/>
      <c r="H28" s="149"/>
      <c r="I28" s="149"/>
      <c r="J28" s="150"/>
    </row>
    <row r="29" spans="1:19" s="36" customFormat="1" ht="17.25" customHeight="1" x14ac:dyDescent="0.25">
      <c r="A29" s="77" t="s">
        <v>7473</v>
      </c>
      <c r="B29" s="262" t="s">
        <v>7287</v>
      </c>
      <c r="C29" s="263"/>
      <c r="D29" s="62" t="s">
        <v>3</v>
      </c>
      <c r="E29" s="62" t="s">
        <v>7253</v>
      </c>
      <c r="F29" s="147" t="s">
        <v>7246</v>
      </c>
      <c r="G29" s="147"/>
      <c r="H29" s="147"/>
      <c r="I29" s="147"/>
      <c r="J29" s="148"/>
      <c r="K29" s="35"/>
      <c r="L29" s="35"/>
    </row>
    <row r="30" spans="1:19" x14ac:dyDescent="0.25">
      <c r="A30" s="75">
        <v>8</v>
      </c>
      <c r="B30" s="214" t="s">
        <v>1</v>
      </c>
      <c r="C30" s="215"/>
      <c r="D30" s="20" t="s">
        <v>3</v>
      </c>
      <c r="E30" s="20" t="s">
        <v>7253</v>
      </c>
      <c r="F30" s="149">
        <f>+'Pension Report'!F29</f>
        <v>40704904</v>
      </c>
      <c r="G30" s="149"/>
      <c r="H30" s="149"/>
      <c r="I30" s="149"/>
      <c r="J30" s="150"/>
    </row>
    <row r="31" spans="1:19" x14ac:dyDescent="0.25">
      <c r="A31" s="78">
        <v>9</v>
      </c>
      <c r="B31" s="212" t="s">
        <v>7236</v>
      </c>
      <c r="C31" s="213"/>
      <c r="D31" s="25" t="s">
        <v>2</v>
      </c>
      <c r="E31" s="22" t="s">
        <v>7253</v>
      </c>
      <c r="F31" s="151">
        <f>IFERROR(SUM($F$28:$J$28)/F30,"")</f>
        <v>3.8312828351099908E-3</v>
      </c>
      <c r="G31" s="151" t="str">
        <f>IFERROR(SUM($F$28:$J$28)/G30,"")</f>
        <v/>
      </c>
      <c r="H31" s="151" t="str">
        <f>IFERROR(SUM($F$28:$J$28)/H30,"")</f>
        <v/>
      </c>
      <c r="I31" s="151" t="str">
        <f>IFERROR(SUM($F$28:$J$28)/I30,"")</f>
        <v/>
      </c>
      <c r="J31" s="152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18" t="s">
        <v>7264</v>
      </c>
      <c r="C32" s="219"/>
      <c r="D32" s="27"/>
      <c r="E32" s="27"/>
      <c r="F32" s="153"/>
      <c r="G32" s="153"/>
      <c r="H32" s="153"/>
      <c r="I32" s="153"/>
      <c r="J32" s="154"/>
      <c r="Q32" s="41"/>
      <c r="R32" s="41"/>
      <c r="S32" s="41"/>
    </row>
    <row r="33" spans="1:12" ht="31.5" x14ac:dyDescent="0.25">
      <c r="A33" s="78">
        <v>11</v>
      </c>
      <c r="B33" s="212" t="s">
        <v>7239</v>
      </c>
      <c r="C33" s="250"/>
      <c r="D33" s="119" t="s">
        <v>7478</v>
      </c>
      <c r="E33" s="29" t="s">
        <v>7286</v>
      </c>
      <c r="F33" s="155">
        <v>23</v>
      </c>
      <c r="G33" s="155"/>
      <c r="H33" s="155"/>
      <c r="I33" s="155"/>
      <c r="J33" s="156"/>
      <c r="K33" s="16"/>
      <c r="L33" s="16"/>
    </row>
    <row r="34" spans="1:12" ht="31.5" x14ac:dyDescent="0.25">
      <c r="A34" s="75">
        <v>12</v>
      </c>
      <c r="B34" s="214" t="s">
        <v>7309</v>
      </c>
      <c r="C34" s="254"/>
      <c r="D34" s="118" t="s">
        <v>7478</v>
      </c>
      <c r="E34" s="28"/>
      <c r="F34" s="157">
        <v>0</v>
      </c>
      <c r="G34" s="157"/>
      <c r="H34" s="157"/>
      <c r="I34" s="157"/>
      <c r="J34" s="158"/>
      <c r="K34" s="16"/>
      <c r="L34" s="16"/>
    </row>
    <row r="35" spans="1:12" ht="31.5" x14ac:dyDescent="0.25">
      <c r="A35" s="78">
        <v>13</v>
      </c>
      <c r="B35" s="212" t="s">
        <v>7265</v>
      </c>
      <c r="C35" s="250"/>
      <c r="D35" s="119" t="s">
        <v>7478</v>
      </c>
      <c r="E35" s="29" t="s">
        <v>7286</v>
      </c>
      <c r="F35" s="155">
        <v>23</v>
      </c>
      <c r="G35" s="155"/>
      <c r="H35" s="155"/>
      <c r="I35" s="155"/>
      <c r="J35" s="156"/>
      <c r="K35" s="16"/>
      <c r="L35" s="16"/>
    </row>
    <row r="36" spans="1:12" x14ac:dyDescent="0.25">
      <c r="A36" s="75">
        <v>14</v>
      </c>
      <c r="B36" s="214" t="s">
        <v>7245</v>
      </c>
      <c r="C36" s="254"/>
      <c r="D36" s="133" t="s">
        <v>7313</v>
      </c>
      <c r="E36" s="28" t="s">
        <v>7259</v>
      </c>
      <c r="F36" s="149">
        <v>174713</v>
      </c>
      <c r="G36" s="149"/>
      <c r="H36" s="149"/>
      <c r="I36" s="149"/>
      <c r="J36" s="150"/>
    </row>
    <row r="37" spans="1:12" s="15" customFormat="1" x14ac:dyDescent="0.25">
      <c r="A37" s="83">
        <v>15</v>
      </c>
      <c r="B37" s="218" t="s">
        <v>7262</v>
      </c>
      <c r="C37" s="219"/>
      <c r="D37" s="134"/>
      <c r="E37" s="26"/>
      <c r="F37" s="159"/>
      <c r="G37" s="159"/>
      <c r="H37" s="159"/>
      <c r="I37" s="159"/>
      <c r="J37" s="160"/>
    </row>
    <row r="38" spans="1:12" ht="31.5" x14ac:dyDescent="0.25">
      <c r="A38" s="75">
        <v>16</v>
      </c>
      <c r="B38" s="214" t="s">
        <v>7241</v>
      </c>
      <c r="C38" s="254"/>
      <c r="D38" s="135" t="s">
        <v>7479</v>
      </c>
      <c r="E38" s="28" t="s">
        <v>7255</v>
      </c>
      <c r="F38" s="161">
        <v>9.7500000000000003E-2</v>
      </c>
      <c r="G38" s="161"/>
      <c r="H38" s="161"/>
      <c r="I38" s="161"/>
      <c r="J38" s="162"/>
    </row>
    <row r="39" spans="1:12" ht="31.5" x14ac:dyDescent="0.25">
      <c r="A39" s="78">
        <v>17</v>
      </c>
      <c r="B39" s="212" t="s">
        <v>7242</v>
      </c>
      <c r="C39" s="250"/>
      <c r="D39" s="136" t="s">
        <v>7479</v>
      </c>
      <c r="E39" s="29" t="s">
        <v>7255</v>
      </c>
      <c r="F39" s="163">
        <v>8.8599999999999998E-2</v>
      </c>
      <c r="G39" s="163"/>
      <c r="H39" s="163"/>
      <c r="I39" s="163"/>
      <c r="J39" s="164"/>
    </row>
    <row r="40" spans="1:12" ht="31.5" x14ac:dyDescent="0.25">
      <c r="A40" s="75">
        <v>18</v>
      </c>
      <c r="B40" s="214" t="s">
        <v>7243</v>
      </c>
      <c r="C40" s="254"/>
      <c r="D40" s="135" t="s">
        <v>7479</v>
      </c>
      <c r="E40" s="28" t="s">
        <v>7255</v>
      </c>
      <c r="F40" s="161">
        <v>7.0699999999999999E-2</v>
      </c>
      <c r="G40" s="161"/>
      <c r="H40" s="161"/>
      <c r="I40" s="161"/>
      <c r="J40" s="162"/>
    </row>
    <row r="41" spans="1:12" s="15" customFormat="1" x14ac:dyDescent="0.25">
      <c r="A41" s="83">
        <v>19</v>
      </c>
      <c r="B41" s="218" t="s">
        <v>7263</v>
      </c>
      <c r="C41" s="219"/>
      <c r="D41" s="137"/>
      <c r="E41" s="24"/>
      <c r="F41" s="153"/>
      <c r="G41" s="153"/>
      <c r="H41" s="153"/>
      <c r="I41" s="153"/>
      <c r="J41" s="154"/>
      <c r="K41" s="41"/>
      <c r="L41" s="41"/>
    </row>
    <row r="42" spans="1:12" ht="31.5" x14ac:dyDescent="0.25">
      <c r="A42" s="75">
        <v>20</v>
      </c>
      <c r="B42" s="214" t="s">
        <v>7279</v>
      </c>
      <c r="C42" s="254"/>
      <c r="D42" s="118" t="s">
        <v>7478</v>
      </c>
      <c r="E42" s="28" t="s">
        <v>7254</v>
      </c>
      <c r="F42" s="161">
        <v>6.93E-2</v>
      </c>
      <c r="G42" s="161"/>
      <c r="H42" s="161"/>
      <c r="I42" s="161"/>
      <c r="J42" s="162"/>
    </row>
    <row r="43" spans="1:12" ht="31.5" x14ac:dyDescent="0.25">
      <c r="A43" s="78">
        <v>21</v>
      </c>
      <c r="B43" s="212" t="s">
        <v>7244</v>
      </c>
      <c r="C43" s="250"/>
      <c r="D43" s="119" t="s">
        <v>7478</v>
      </c>
      <c r="E43" s="29" t="s">
        <v>7256</v>
      </c>
      <c r="F43" s="163">
        <v>6.93E-2</v>
      </c>
      <c r="G43" s="163"/>
      <c r="H43" s="163"/>
      <c r="I43" s="163"/>
      <c r="J43" s="164"/>
    </row>
    <row r="44" spans="1:12" ht="31.5" x14ac:dyDescent="0.25">
      <c r="A44" s="75">
        <v>22</v>
      </c>
      <c r="B44" s="214" t="s">
        <v>7277</v>
      </c>
      <c r="C44" s="254"/>
      <c r="D44" s="118" t="s">
        <v>7478</v>
      </c>
      <c r="E44" s="28" t="s">
        <v>7257</v>
      </c>
      <c r="F44" s="165" t="s">
        <v>7502</v>
      </c>
      <c r="G44" s="165"/>
      <c r="H44" s="165"/>
      <c r="I44" s="165"/>
      <c r="J44" s="166"/>
      <c r="K44" s="16"/>
      <c r="L44" s="16"/>
    </row>
    <row r="45" spans="1:12" ht="31.5" x14ac:dyDescent="0.25">
      <c r="A45" s="78">
        <v>23</v>
      </c>
      <c r="B45" s="212" t="s">
        <v>7278</v>
      </c>
      <c r="C45" s="250"/>
      <c r="D45" s="119" t="s">
        <v>7478</v>
      </c>
      <c r="E45" s="29" t="s">
        <v>7285</v>
      </c>
      <c r="F45" s="167" t="s">
        <v>7216</v>
      </c>
      <c r="G45" s="167"/>
      <c r="H45" s="167"/>
      <c r="I45" s="167"/>
      <c r="J45" s="168"/>
      <c r="K45" s="16"/>
      <c r="L45" s="16"/>
    </row>
    <row r="46" spans="1:12" ht="31.5" x14ac:dyDescent="0.25">
      <c r="A46" s="75">
        <v>24</v>
      </c>
      <c r="B46" s="214" t="s">
        <v>7289</v>
      </c>
      <c r="C46" s="254"/>
      <c r="D46" s="118" t="s">
        <v>7478</v>
      </c>
      <c r="E46" s="28" t="s">
        <v>7257</v>
      </c>
      <c r="F46" s="169" t="s">
        <v>7499</v>
      </c>
      <c r="G46" s="169"/>
      <c r="H46" s="169"/>
      <c r="I46" s="169"/>
      <c r="J46" s="170"/>
    </row>
    <row r="47" spans="1:12" ht="31.5" x14ac:dyDescent="0.25">
      <c r="A47" s="78">
        <v>25</v>
      </c>
      <c r="B47" s="212" t="s">
        <v>7315</v>
      </c>
      <c r="C47" s="250"/>
      <c r="D47" s="119" t="s">
        <v>7478</v>
      </c>
      <c r="E47" s="29"/>
      <c r="F47" s="171">
        <v>7.4999999999999997E-2</v>
      </c>
      <c r="G47" s="171"/>
      <c r="H47" s="171"/>
      <c r="I47" s="171"/>
      <c r="J47" s="172"/>
    </row>
    <row r="48" spans="1:12" ht="31.5" x14ac:dyDescent="0.25">
      <c r="A48" s="75">
        <v>26</v>
      </c>
      <c r="B48" s="214" t="s">
        <v>7316</v>
      </c>
      <c r="C48" s="254"/>
      <c r="D48" s="118" t="s">
        <v>7478</v>
      </c>
      <c r="E48" s="28" t="s">
        <v>7258</v>
      </c>
      <c r="F48" s="161">
        <v>4.4999999999999998E-2</v>
      </c>
      <c r="G48" s="161"/>
      <c r="H48" s="161"/>
      <c r="I48" s="161"/>
      <c r="J48" s="162"/>
    </row>
    <row r="49" spans="1:19" s="15" customFormat="1" x14ac:dyDescent="0.25">
      <c r="A49" s="83">
        <v>27</v>
      </c>
      <c r="B49" s="218" t="s">
        <v>7272</v>
      </c>
      <c r="C49" s="219"/>
      <c r="D49" s="138"/>
      <c r="E49" s="24"/>
      <c r="F49" s="145"/>
      <c r="G49" s="145"/>
      <c r="H49" s="145"/>
      <c r="I49" s="145"/>
      <c r="J49" s="146"/>
    </row>
    <row r="50" spans="1:19" ht="31.5" x14ac:dyDescent="0.25">
      <c r="A50" s="75">
        <v>28</v>
      </c>
      <c r="B50" s="214" t="s">
        <v>7273</v>
      </c>
      <c r="C50" s="254"/>
      <c r="D50" s="118" t="s">
        <v>7478</v>
      </c>
      <c r="E50" s="20" t="s">
        <v>7276</v>
      </c>
      <c r="F50" s="149">
        <v>765263</v>
      </c>
      <c r="G50" s="149"/>
      <c r="H50" s="149"/>
      <c r="I50" s="149"/>
      <c r="J50" s="150"/>
    </row>
    <row r="51" spans="1:19" ht="31.5" x14ac:dyDescent="0.25">
      <c r="A51" s="78">
        <v>29</v>
      </c>
      <c r="B51" s="212" t="s">
        <v>7274</v>
      </c>
      <c r="C51" s="250"/>
      <c r="D51" s="119" t="s">
        <v>7478</v>
      </c>
      <c r="E51" s="22" t="s">
        <v>7276</v>
      </c>
      <c r="F51" s="147">
        <v>1408778</v>
      </c>
      <c r="G51" s="147"/>
      <c r="H51" s="147"/>
      <c r="I51" s="147"/>
      <c r="J51" s="148"/>
    </row>
    <row r="52" spans="1:19" x14ac:dyDescent="0.25">
      <c r="A52" s="75">
        <v>30</v>
      </c>
      <c r="B52" s="214" t="s">
        <v>7275</v>
      </c>
      <c r="C52" s="254"/>
      <c r="D52" s="133" t="s">
        <v>2</v>
      </c>
      <c r="E52" s="20" t="s">
        <v>7276</v>
      </c>
      <c r="F52" s="173">
        <f>IFERROR(F50/F51,"")</f>
        <v>0.54321049874430183</v>
      </c>
      <c r="G52" s="173" t="str">
        <f>IFERROR(G50/G51,"")</f>
        <v/>
      </c>
      <c r="H52" s="173" t="str">
        <f>IFERROR(H50/H51,"")</f>
        <v/>
      </c>
      <c r="I52" s="173" t="str">
        <f>IFERROR(I50/I51,"")</f>
        <v/>
      </c>
      <c r="J52" s="174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12" t="s">
        <v>7299</v>
      </c>
      <c r="C53" s="250"/>
      <c r="D53" s="119" t="s">
        <v>7478</v>
      </c>
      <c r="E53" s="22" t="s">
        <v>7276</v>
      </c>
      <c r="F53" s="147">
        <v>156423</v>
      </c>
      <c r="G53" s="147"/>
      <c r="H53" s="147"/>
      <c r="I53" s="147"/>
      <c r="J53" s="148"/>
    </row>
    <row r="54" spans="1:19" x14ac:dyDescent="0.25">
      <c r="A54" s="75">
        <v>32</v>
      </c>
      <c r="B54" s="214" t="s">
        <v>7236</v>
      </c>
      <c r="C54" s="254"/>
      <c r="D54" s="133" t="s">
        <v>2</v>
      </c>
      <c r="E54" s="20" t="s">
        <v>7276</v>
      </c>
      <c r="F54" s="173">
        <f>IFERROR(SUM($F$53:$J$53)/F30,"")</f>
        <v>3.8428539224659515E-3</v>
      </c>
      <c r="G54" s="173" t="str">
        <f t="shared" ref="G54:J54" si="1">IFERROR(SUM($F$53:$J$53)/G30,"")</f>
        <v/>
      </c>
      <c r="H54" s="173" t="str">
        <f t="shared" si="1"/>
        <v/>
      </c>
      <c r="I54" s="173" t="str">
        <f t="shared" si="1"/>
        <v/>
      </c>
      <c r="J54" s="174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18" t="s">
        <v>7250</v>
      </c>
      <c r="C55" s="219"/>
      <c r="D55" s="134"/>
      <c r="E55" s="27"/>
      <c r="F55" s="153"/>
      <c r="G55" s="153"/>
      <c r="H55" s="153"/>
      <c r="I55" s="153"/>
      <c r="J55" s="154"/>
      <c r="O55" s="16"/>
      <c r="P55" s="16"/>
      <c r="Q55" s="16"/>
    </row>
    <row r="56" spans="1:19" s="36" customFormat="1" ht="16.5" customHeight="1" x14ac:dyDescent="0.25">
      <c r="A56" s="75">
        <v>34</v>
      </c>
      <c r="B56" s="244" t="s">
        <v>7266</v>
      </c>
      <c r="C56" s="245"/>
      <c r="D56" s="139" t="s">
        <v>7267</v>
      </c>
      <c r="E56" s="63" t="s">
        <v>7271</v>
      </c>
      <c r="F56" s="175" t="s">
        <v>7246</v>
      </c>
      <c r="G56" s="175"/>
      <c r="H56" s="175"/>
      <c r="I56" s="175"/>
      <c r="J56" s="176"/>
      <c r="Q56" s="35"/>
      <c r="R56" s="35"/>
      <c r="S56" s="35"/>
    </row>
    <row r="57" spans="1:19" s="36" customFormat="1" ht="18.75" customHeight="1" x14ac:dyDescent="0.25">
      <c r="A57" s="78">
        <v>35</v>
      </c>
      <c r="B57" s="246" t="s">
        <v>7268</v>
      </c>
      <c r="C57" s="247"/>
      <c r="D57" s="140" t="s">
        <v>7267</v>
      </c>
      <c r="E57" s="62" t="s">
        <v>7270</v>
      </c>
      <c r="F57" s="177" t="s">
        <v>7288</v>
      </c>
      <c r="G57" s="177"/>
      <c r="H57" s="177"/>
      <c r="I57" s="177"/>
      <c r="J57" s="178"/>
      <c r="K57" s="35"/>
      <c r="L57" s="35"/>
    </row>
    <row r="58" spans="1:19" ht="46.9" customHeight="1" x14ac:dyDescent="0.25">
      <c r="A58" s="141">
        <v>36</v>
      </c>
      <c r="B58" s="248" t="s">
        <v>7234</v>
      </c>
      <c r="C58" s="249"/>
      <c r="D58" s="79" t="s">
        <v>7492</v>
      </c>
      <c r="E58" s="142" t="s">
        <v>7253</v>
      </c>
      <c r="F58" s="143" t="str">
        <f>IF(COUNTIF(F56:F57, "NO")&gt;0,"YES",IF(AND(F29="YES", F22="YES"), IF(AND(F27&lt;0.4,F31&gt;0.12),"YES","NO"),(IF(F27&lt;0.4,"YES","NO"))))</f>
        <v>NO</v>
      </c>
      <c r="G58" s="143" t="str">
        <f>IF(COUNTIF(G56:G57, "NO")&gt;0,"YES",IF(AND(G29="YES", G22="YES"), IF(AND(G27&lt;0.4,G31&gt;0.12),"YES","NO"),(IF(G27&lt;0.4,"YES","NO"))))</f>
        <v>NO</v>
      </c>
      <c r="H58" s="143" t="str">
        <f>IF(COUNTIF(H56:H57, "NO")&gt;0,"YES",IF(AND(H29="YES", H22="YES"), IF(AND(H27&lt;0.4,H31&gt;0.12),"YES","NO"),(IF(H27&lt;0.4,"YES","NO"))))</f>
        <v>NO</v>
      </c>
      <c r="I58" s="143" t="str">
        <f>IF(COUNTIF(I56:I57, "NO")&gt;0,"YES",IF(AND(I29="YES", I22="YES"), IF(AND(I27&lt;0.4,I31&gt;0.12),"YES","NO"),(IF(I27&lt;0.4,"YES","NO"))))</f>
        <v>NO</v>
      </c>
      <c r="J58" s="144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18" t="s">
        <v>7314</v>
      </c>
      <c r="C60" s="219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59" t="s">
        <v>7488</v>
      </c>
      <c r="C61" s="259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60" t="s">
        <v>7484</v>
      </c>
      <c r="C62" s="260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61" t="s">
        <v>7489</v>
      </c>
      <c r="C63" s="261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58" t="s">
        <v>7486</v>
      </c>
      <c r="C64" s="258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40" t="s">
        <v>7491</v>
      </c>
      <c r="B66" s="241"/>
      <c r="C66" s="241"/>
      <c r="D66" s="241"/>
      <c r="E66" s="241"/>
      <c r="F66" s="242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 xr:uid="{00000000-0002-0000-0100-000000000000}">
      <formula1>0</formula1>
      <formula2>9999999999</formula2>
    </dataValidation>
    <dataValidation type="decimal" allowBlank="1" showInputMessage="1" showErrorMessage="1" error="Please enter a number_x000a_" sqref="F26:J26 F51:J51" xr:uid="{00000000-0002-0000-0100-000001000000}">
      <formula1>0</formula1>
      <formula2>999999999999999000</formula2>
    </dataValidation>
    <dataValidation type="decimal" allowBlank="1" showInputMessage="1" showErrorMessage="1" error="Please enter a number" sqref="F25:J25 F28:J28 F30:J30 F50:J50 F53:J53" xr:uid="{00000000-0002-0000-0100-000002000000}">
      <formula1>0</formula1>
      <formula2>99999999999999900000</formula2>
    </dataValidation>
    <dataValidation type="decimal" allowBlank="1" showInputMessage="1" showErrorMessage="1" error="Please enter a number_x000a_" sqref="F43:J43" xr:uid="{00000000-0002-0000-0100-000005000000}">
      <formula1>-500</formula1>
      <formula2>99999</formula2>
    </dataValidation>
    <dataValidation type="decimal" allowBlank="1" showInputMessage="1" showErrorMessage="1" error="Please enter a number" sqref="F48:J53" xr:uid="{00000000-0002-0000-0100-000006000000}">
      <formula1>-500</formula1>
      <formula2>999999</formula2>
    </dataValidation>
    <dataValidation type="list" allowBlank="1" showInputMessage="1" showErrorMessage="1" sqref="F29:J29" xr:uid="{00000000-0002-0000-0100-00000C000000}">
      <formula1>$F$14:$F$16</formula1>
    </dataValidation>
    <dataValidation type="decimal" allowBlank="1" showInputMessage="1" showErrorMessage="1" error="Please enter a number_x000a_" sqref="F36:J36" xr:uid="{00000000-0002-0000-0100-000008000000}">
      <formula1>-5000000</formula1>
      <formula2>999999999999</formula2>
    </dataValidation>
    <dataValidation type="decimal" allowBlank="1" showInputMessage="1" showErrorMessage="1" error="Please enter a number_x000a_" sqref="F38:J40 F42:J42" xr:uid="{00000000-0002-0000-0100-000004000000}">
      <formula1>-5000</formula1>
      <formula2>999999</formula2>
    </dataValidation>
    <dataValidation type="list" allowBlank="1" showInputMessage="1" showErrorMessage="1" sqref="F44:J44" xr:uid="{DEB779D1-0B28-4D39-A339-0DD112F43356}">
      <formula1>"Level Dollar, Level Percent, Other"</formula1>
    </dataValidation>
    <dataValidation type="list" allowBlank="1" showInputMessage="1" showErrorMessage="1" sqref="F45:J45" xr:uid="{CC2B9667-3D29-4CAE-8147-8BD0633C254D}">
      <formula1>"0,1,2,3,4,5,6,7,8,9,10,11,12,13,14,15,16,17,18,19,20,21,22,23,24,25,26,27,28,29,30,31-50, 51+"</formula1>
    </dataValidation>
    <dataValidation type="list" allowBlank="1" showInputMessage="1" showErrorMessage="1" sqref="F46:J46" xr:uid="{A44C3F7A-41FF-4E48-AC95-702E07EC6A69}">
      <formula1>"Yes, No"</formula1>
    </dataValidation>
    <dataValidation type="list" allowBlank="1" showInputMessage="1" showErrorMessage="1" sqref="F56:J57" xr:uid="{E317960D-B4C5-4285-B86A-1B7E553FDFB4}">
      <formula1>$F$14:$F$17</formula1>
    </dataValidation>
    <dataValidation type="whole" allowBlank="1" showInputMessage="1" showErrorMessage="1" error="Please enter a number" sqref="F33:J36" xr:uid="{00000000-0002-0000-0100-00000A000000}">
      <formula1>0</formula1>
      <formula2>99999999999</formula2>
    </dataValidation>
    <dataValidation operator="equal" allowBlank="1" showInputMessage="1" showErrorMessage="1" sqref="C9" xr:uid="{BB65125E-D9B7-404C-B42E-8040308E3BE6}"/>
  </dataValidations>
  <hyperlinks>
    <hyperlink ref="B6" r:id="rId1" xr:uid="{00000000-0004-0000-0100-000000000000}"/>
    <hyperlink ref="B29" r:id="rId2" display="Do the financial statements include an ADC calculated in compliance with Numbered Letter 2018-3" xr:uid="{320D07F3-7FCE-4C66-A9D9-C166F3E180D2}"/>
    <hyperlink ref="D5:D9" r:id="rId3" display="Instructions/Questions: For a list of detailed instructions on how to complete and submit this form, visit michigan.gov/LocalRetirementReporting. " xr:uid="{20A24433-6EB2-4444-A6BD-CBBED87BC973}"/>
    <hyperlink ref="D10:D13" r:id="rId4" display="For questions, please email LocalRetirementReporting@michigan.gov. Return this original Excel file. Do not submit a scanned image or PDF." xr:uid="{7829D4AD-4088-4079-B7E7-126DB31D0C3A}"/>
  </hyperlinks>
  <pageMargins left="0.25" right="0.25" top="0.25" bottom="0.25" header="0.3" footer="0.3"/>
  <pageSetup scale="40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8"/>
  <sheetViews>
    <sheetView topLeftCell="A5740" workbookViewId="0">
      <selection activeCell="E5768" sqref="E5768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 xr:uid="{547F9812-B928-4230-9556-71F3904478C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45883079377458FCDA33E7B9A2C42" ma:contentTypeVersion="15" ma:contentTypeDescription="Create a new document." ma:contentTypeScope="" ma:versionID="dbc020e51cdc2554cb9c9348a68eeb59">
  <xsd:schema xmlns:xsd="http://www.w3.org/2001/XMLSchema" xmlns:xs="http://www.w3.org/2001/XMLSchema" xmlns:p="http://schemas.microsoft.com/office/2006/metadata/properties" xmlns:ns2="8042b179-968a-455f-bf15-a92bf7d7f95a" xmlns:ns3="4c1d7b8f-f091-436b-a623-7072123c947e" targetNamespace="http://schemas.microsoft.com/office/2006/metadata/properties" ma:root="true" ma:fieldsID="f2fea4a68d9fb0ff5d031f1bc665eb46" ns2:_="" ns3:_="">
    <xsd:import namespace="8042b179-968a-455f-bf15-a92bf7d7f95a"/>
    <xsd:import namespace="4c1d7b8f-f091-436b-a623-7072123c94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2b179-968a-455f-bf15-a92bf7d7f9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4d864f-1d80-4a09-85d6-725f0d359909}" ma:internalName="TaxCatchAll" ma:showField="CatchAllData" ma:web="8042b179-968a-455f-bf15-a92bf7d7f9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d7b8f-f091-436b-a623-7072123c9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0f9f330-df45-449d-8cc1-f4ceb752a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42b179-968a-455f-bf15-a92bf7d7f95a" xsi:nil="true"/>
    <lcf76f155ced4ddcb4097134ff3c332f xmlns="4c1d7b8f-f091-436b-a623-7072123c94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6EB183-AD79-415A-9B97-CCD6DFE02059}"/>
</file>

<file path=customXml/itemProps2.xml><?xml version="1.0" encoding="utf-8"?>
<ds:datastoreItem xmlns:ds="http://schemas.openxmlformats.org/officeDocument/2006/customXml" ds:itemID="{8346BECF-028A-48E0-AD79-E6E7E35DE122}"/>
</file>

<file path=customXml/itemProps3.xml><?xml version="1.0" encoding="utf-8"?>
<ds:datastoreItem xmlns:ds="http://schemas.openxmlformats.org/officeDocument/2006/customXml" ds:itemID="{919BACF3-C861-4CBF-B560-5B58D0FEB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Lynn Diffell</cp:lastModifiedBy>
  <cp:lastPrinted>2024-10-21T18:20:56Z</cp:lastPrinted>
  <dcterms:created xsi:type="dcterms:W3CDTF">2017-12-11T13:11:46Z</dcterms:created>
  <dcterms:modified xsi:type="dcterms:W3CDTF">2025-10-01T19:20:42Z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  <property fmtid="{D5CDD505-2E9C-101B-9397-08002B2CF9AE}" pid="9" name="ContentTypeId">
    <vt:lpwstr>0x010100CF145883079377458FCDA33E7B9A2C42</vt:lpwstr>
  </property>
</Properties>
</file>